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00" windowHeight="9696" tabRatio="598" firstSheet="13" activeTab="23"/>
  </bookViews>
  <sheets>
    <sheet name="П 1" sheetId="1" r:id="rId1"/>
    <sheet name="П 2" sheetId="2" r:id="rId2"/>
    <sheet name="П 3" sheetId="3" r:id="rId3"/>
    <sheet name="П 4" sheetId="4" r:id="rId4"/>
    <sheet name="П 5" sheetId="5" r:id="rId5"/>
    <sheet name="П 6" sheetId="6" r:id="rId6"/>
    <sheet name="П 7" sheetId="7" r:id="rId7"/>
    <sheet name="П 8" sheetId="8" r:id="rId8"/>
    <sheet name="П 9" sheetId="9" r:id="rId9"/>
    <sheet name="П 10" sheetId="10" r:id="rId10"/>
    <sheet name="П 11" sheetId="11" r:id="rId11"/>
    <sheet name="П 12" sheetId="12" r:id="rId12"/>
    <sheet name="П 13" sheetId="13" r:id="rId13"/>
    <sheet name="П 14 " sheetId="14" r:id="rId14"/>
    <sheet name="П 15" sheetId="15" r:id="rId15"/>
    <sheet name="П 16" sheetId="16" r:id="rId16"/>
    <sheet name="П 17" sheetId="17" r:id="rId17"/>
    <sheet name="П 18" sheetId="18" r:id="rId18"/>
    <sheet name="П 19" sheetId="19" r:id="rId19"/>
    <sheet name="П 20" sheetId="20" r:id="rId20"/>
    <sheet name="П 21-годовой" sheetId="21" r:id="rId21"/>
    <sheet name="Сумма рангов" sheetId="22" r:id="rId22"/>
    <sheet name="Дела" sheetId="23" r:id="rId23"/>
    <sheet name="Рейтинг" sheetId="24" r:id="rId24"/>
  </sheets>
  <externalReferences>
    <externalReference r:id="rId27"/>
  </externalReferences>
  <definedNames>
    <definedName name="_xlnm.Print_Titles" localSheetId="23">'Рейтинг'!$9:$9</definedName>
    <definedName name="_xlnm.Print_Titles" localSheetId="21">'Сумма рангов'!$2:$2</definedName>
  </definedNames>
  <calcPr fullCalcOnLoad="1"/>
</workbook>
</file>

<file path=xl/sharedStrings.xml><?xml version="1.0" encoding="utf-8"?>
<sst xmlns="http://schemas.openxmlformats.org/spreadsheetml/2006/main" count="2380" uniqueCount="307">
  <si>
    <t>Адыгейское</t>
  </si>
  <si>
    <t>Алтайское краевое</t>
  </si>
  <si>
    <t>Алтайское Республиканское</t>
  </si>
  <si>
    <t>Амурское</t>
  </si>
  <si>
    <t>Архангельское</t>
  </si>
  <si>
    <t>Астраханское</t>
  </si>
  <si>
    <t>Башкортостанское</t>
  </si>
  <si>
    <t>Белгородское</t>
  </si>
  <si>
    <t>Брянское</t>
  </si>
  <si>
    <t>Бурятское</t>
  </si>
  <si>
    <t>Владимирское</t>
  </si>
  <si>
    <t>Волгоградское</t>
  </si>
  <si>
    <t>Вологодское</t>
  </si>
  <si>
    <t>Воронежское</t>
  </si>
  <si>
    <t>Еврейское</t>
  </si>
  <si>
    <t>Дагестанское</t>
  </si>
  <si>
    <t>Забайкальское</t>
  </si>
  <si>
    <t>Ивановское</t>
  </si>
  <si>
    <t>Иркутское</t>
  </si>
  <si>
    <t>Кабардино-Балкарское</t>
  </si>
  <si>
    <t>Калининградское</t>
  </si>
  <si>
    <t>Калмыцкое</t>
  </si>
  <si>
    <t>Калужское</t>
  </si>
  <si>
    <t>Камчатское</t>
  </si>
  <si>
    <t>Карачаево-Черкесское</t>
  </si>
  <si>
    <t>Карельское</t>
  </si>
  <si>
    <t>Кемеровское</t>
  </si>
  <si>
    <t>Кировское</t>
  </si>
  <si>
    <t>Коми</t>
  </si>
  <si>
    <t>Костромское</t>
  </si>
  <si>
    <t>Краснодарское</t>
  </si>
  <si>
    <t>Красноярское</t>
  </si>
  <si>
    <t>Курганское</t>
  </si>
  <si>
    <t>Курское</t>
  </si>
  <si>
    <t>Ленинградское областное</t>
  </si>
  <si>
    <t>Липецкое</t>
  </si>
  <si>
    <t>Магаданское</t>
  </si>
  <si>
    <t>Марийское</t>
  </si>
  <si>
    <t>Мордовское</t>
  </si>
  <si>
    <t>Московское</t>
  </si>
  <si>
    <t>Московское областное</t>
  </si>
  <si>
    <t>Мурманское</t>
  </si>
  <si>
    <t>Ненецкое</t>
  </si>
  <si>
    <t>Нижегородское</t>
  </si>
  <si>
    <t>Новгородское</t>
  </si>
  <si>
    <t>Новосибирское</t>
  </si>
  <si>
    <t>Омское</t>
  </si>
  <si>
    <t>Оренбургское</t>
  </si>
  <si>
    <t>Орловское</t>
  </si>
  <si>
    <t>Пензенское</t>
  </si>
  <si>
    <t>Пермское</t>
  </si>
  <si>
    <t>Приморское</t>
  </si>
  <si>
    <t>Псковское</t>
  </si>
  <si>
    <t>Ростовское</t>
  </si>
  <si>
    <t>Рязанское</t>
  </si>
  <si>
    <t>Самарское</t>
  </si>
  <si>
    <t>Санкт-Петербургское</t>
  </si>
  <si>
    <t>Саратовское</t>
  </si>
  <si>
    <t>Сахалинское</t>
  </si>
  <si>
    <t>Свердловское</t>
  </si>
  <si>
    <t>Северо-Осетинское</t>
  </si>
  <si>
    <t>Смоленское</t>
  </si>
  <si>
    <t>Ставропольское</t>
  </si>
  <si>
    <t>Тамбовское</t>
  </si>
  <si>
    <t>Татарстанское</t>
  </si>
  <si>
    <t>Тверское</t>
  </si>
  <si>
    <t>Томское</t>
  </si>
  <si>
    <t>Тульское</t>
  </si>
  <si>
    <t>Тывинское</t>
  </si>
  <si>
    <t>Тюменское</t>
  </si>
  <si>
    <t>Удмуртское</t>
  </si>
  <si>
    <t>Ульяновское</t>
  </si>
  <si>
    <t>Хабаровское</t>
  </si>
  <si>
    <t>Хакасское</t>
  </si>
  <si>
    <t>Ханты-Мансийское</t>
  </si>
  <si>
    <t>Челябинское</t>
  </si>
  <si>
    <t>Чечено-Ингушское</t>
  </si>
  <si>
    <t>Чувашское</t>
  </si>
  <si>
    <t>Чукотское</t>
  </si>
  <si>
    <t>Якутское</t>
  </si>
  <si>
    <t>Ямало-Ненецкое</t>
  </si>
  <si>
    <t>Ярославское</t>
  </si>
  <si>
    <t>2.2.2. Отношение количества исполненных в полном объеме предписаний к количеству выданных по фактам нарушения антимонопольного законодательства субъектами естественных монополий</t>
  </si>
  <si>
    <t>2.2.3. Отношение количества исполненных в полном объёме предписаний к количеству выданных по недобросовестной конкуренции</t>
  </si>
  <si>
    <t>2.2.4. Отношение количества исполненных в полном объёме предписаний к количеству выданных по ненадлежащей рекламе</t>
  </si>
  <si>
    <t>2.2.14. Отношение суммы уплаченных штрафов за нарушение законодательства субъектами естественных монополий к сумме штрафов, подлежащих взысканию</t>
  </si>
  <si>
    <t>2.2.17. Отношение суммы уплаченных штрафов за нарушение антимонопольного законодательства должностными лицами органов государственной власти и местного самоуправления к сумме начисленных штрафов</t>
  </si>
  <si>
    <t>Сумма постановлений о применении мер административной ответственности в соответствии с ч. 2.1.-2.3. ст. 19.5</t>
  </si>
  <si>
    <t>Сумма выданных предписаний</t>
  </si>
  <si>
    <t>Сумма постановлений о применении мер административной ответственности в соответствии с ч. 2.5. ст. 19.5 КоАП РФ</t>
  </si>
  <si>
    <t>Количество принятых решений</t>
  </si>
  <si>
    <t>Количество решений о прекращении производства по делу в связи с добровольным устранением нарушения</t>
  </si>
  <si>
    <t>Количество выданных постановлений</t>
  </si>
  <si>
    <t>Количество рассмотренных ходатайств</t>
  </si>
  <si>
    <t>Количество выданных предписаний по уведомлениям</t>
  </si>
  <si>
    <t>Нагрузка на одного сотрудника</t>
  </si>
  <si>
    <t>Сумма исполненных предписаний</t>
  </si>
  <si>
    <t>Показатель</t>
  </si>
  <si>
    <t xml:space="preserve">Количество обжалованных решений </t>
  </si>
  <si>
    <t xml:space="preserve">Количество отменённых судом решений </t>
  </si>
  <si>
    <t>А7</t>
  </si>
  <si>
    <t>Ранг А7</t>
  </si>
  <si>
    <t>Ранг А4</t>
  </si>
  <si>
    <t>Ранг А5</t>
  </si>
  <si>
    <t>Сумма выданных предписаний в текущем году, находящихся в стадии исполнения</t>
  </si>
  <si>
    <t>Сумма выданных предписаний в прошлом периоде, находящихся в стадии исполнения в прошлом периоде</t>
  </si>
  <si>
    <t>Сумма выданных предписаний в отчётном году</t>
  </si>
  <si>
    <t xml:space="preserve">В стадии исполнения по 19-21 ст. </t>
  </si>
  <si>
    <t>Выдано по 19-21ст.</t>
  </si>
  <si>
    <t>Выдано по 17-18ст.</t>
  </si>
  <si>
    <t xml:space="preserve">В стадии исполнения по 15-16 ст. </t>
  </si>
  <si>
    <t xml:space="preserve">В стадии исполнения по 17-18 ст. </t>
  </si>
  <si>
    <t xml:space="preserve">Исполнено предписаний по 15-16 ст. </t>
  </si>
  <si>
    <t xml:space="preserve">Исполнено предписаний по 19-21 ст. </t>
  </si>
  <si>
    <t xml:space="preserve">Исполнено предписаний по 17-18 ст. </t>
  </si>
  <si>
    <t>Предписания, подлежащие исполнению</t>
  </si>
  <si>
    <t xml:space="preserve">Выдано по ст.  17.1 </t>
  </si>
  <si>
    <t xml:space="preserve">В стадии исполнения по ст. 17.1  </t>
  </si>
  <si>
    <t xml:space="preserve">Исполнено предписаний по ст. 17.1 </t>
  </si>
  <si>
    <t>А8</t>
  </si>
  <si>
    <t>Ранг А8</t>
  </si>
  <si>
    <t>А9</t>
  </si>
  <si>
    <t>Ранг А9</t>
  </si>
  <si>
    <t>А10</t>
  </si>
  <si>
    <t>Ранг А10</t>
  </si>
  <si>
    <t>Количество принятых решений по 19-21ст.</t>
  </si>
  <si>
    <t xml:space="preserve">Количество принятых решений по ст.  17.1 </t>
  </si>
  <si>
    <t>Количество принятых решений (сумма)</t>
  </si>
  <si>
    <t>Прекращено по 19-21ст.</t>
  </si>
  <si>
    <t xml:space="preserve">Прекращено по ст.  17.1 </t>
  </si>
  <si>
    <t>Прекращено по 17-18ст.</t>
  </si>
  <si>
    <t>Иски по 19-21ст.</t>
  </si>
  <si>
    <t xml:space="preserve">Иски по ст.  17.1 </t>
  </si>
  <si>
    <t>Иски по 17-18ст.</t>
  </si>
  <si>
    <t>Обжалованно решений по 15-16 ст.</t>
  </si>
  <si>
    <t>Обжалованно решений по 19-21ст.</t>
  </si>
  <si>
    <t xml:space="preserve">Обжалованно решений по ст.  17.1 </t>
  </si>
  <si>
    <t>Обжалованно решений по 17-18ст.</t>
  </si>
  <si>
    <t xml:space="preserve">Количество обжалованных решений (сумма) </t>
  </si>
  <si>
    <t>Отменено решений по 15-16 ст.</t>
  </si>
  <si>
    <t>Отменено решений по 19-21ст.</t>
  </si>
  <si>
    <t xml:space="preserve">Отменено решений по ст.  17.1 </t>
  </si>
  <si>
    <t xml:space="preserve">Количество отменённых судом решений (сумма) </t>
  </si>
  <si>
    <t>Суд отказал в исках (сумма)</t>
  </si>
  <si>
    <t>Суд отказал в исках по 15-16 ст.</t>
  </si>
  <si>
    <t>Суд отказал в исках по 19-21 ст.</t>
  </si>
  <si>
    <t xml:space="preserve">Суд отказал в исках по ст. 17.1 </t>
  </si>
  <si>
    <t>Суд отказал в исках по 17-18 ст.</t>
  </si>
  <si>
    <t>Отменено решений по 17-18 ст.</t>
  </si>
  <si>
    <t>Количество выданных постановлений на одного сотрудника</t>
  </si>
  <si>
    <t xml:space="preserve">Показатель </t>
  </si>
  <si>
    <t>А11</t>
  </si>
  <si>
    <t>Ранг А11</t>
  </si>
  <si>
    <t>Сумма
уплаченного
штрафа
(тыс. руб.)</t>
  </si>
  <si>
    <t>Ранг по постановлениям</t>
  </si>
  <si>
    <t>Ранг по сумме штрафа</t>
  </si>
  <si>
    <t>Ранг по показателю</t>
  </si>
  <si>
    <t>Среднее значение рангов</t>
  </si>
  <si>
    <t>Ранг А13</t>
  </si>
  <si>
    <t>Ранг А14</t>
  </si>
  <si>
    <t>Ранг А15</t>
  </si>
  <si>
    <t>Ранг А16</t>
  </si>
  <si>
    <t>Ранг А18</t>
  </si>
  <si>
    <t>Сумма наложенного штрафа
(тыс. руб.)</t>
  </si>
  <si>
    <t>Объём штрафа на одного сотрудника (тыс. руб.)</t>
  </si>
  <si>
    <t>Сумма штрафа, подлежащего  взысканию 
(тыс. руб.)</t>
  </si>
  <si>
    <t>Количество ходатайств с выставленными требованиями</t>
  </si>
  <si>
    <t>Ранг А 19</t>
  </si>
  <si>
    <t>Ранг А 20</t>
  </si>
  <si>
    <t>Ранг А 6</t>
  </si>
  <si>
    <t>А 12</t>
  </si>
  <si>
    <t>Ранг А 12</t>
  </si>
  <si>
    <t xml:space="preserve">Сумма рангов </t>
  </si>
  <si>
    <t>Ранг А 1</t>
  </si>
  <si>
    <t>Ранг А 2</t>
  </si>
  <si>
    <t>Ранг А 3</t>
  </si>
  <si>
    <t>Ранг А 4</t>
  </si>
  <si>
    <t>Ранг А 5</t>
  </si>
  <si>
    <t>Ранг А 7</t>
  </si>
  <si>
    <t>Ранг А 8</t>
  </si>
  <si>
    <t>Ранг А 9</t>
  </si>
  <si>
    <t>Ранг А 10</t>
  </si>
  <si>
    <t>Ранг А 11</t>
  </si>
  <si>
    <t>Ранг А 13</t>
  </si>
  <si>
    <t>Ранг А 14</t>
  </si>
  <si>
    <t>Ранг А 15</t>
  </si>
  <si>
    <t>Ранг А 16</t>
  </si>
  <si>
    <t>Ранг А 17</t>
  </si>
  <si>
    <t>Ранг А 18</t>
  </si>
  <si>
    <t xml:space="preserve">Сумма </t>
  </si>
  <si>
    <t>Сумма рангов</t>
  </si>
  <si>
    <t>Итоговый ранг</t>
  </si>
  <si>
    <t>Алтайскоекраевое</t>
  </si>
  <si>
    <t>АлтайскоеРесп</t>
  </si>
  <si>
    <t>КабардиноБалкарское</t>
  </si>
  <si>
    <t>КарачаевоЧеркесское</t>
  </si>
  <si>
    <t>Ленобласть</t>
  </si>
  <si>
    <t>Москвобласть</t>
  </si>
  <si>
    <t>СанктПетербургское</t>
  </si>
  <si>
    <t>СевероОсетинское</t>
  </si>
  <si>
    <t>ХантыМансийское</t>
  </si>
  <si>
    <t>ЧеченоИнгушское</t>
  </si>
  <si>
    <t>ЯмалоНенецкое</t>
  </si>
  <si>
    <t>Сумма постановлений о применении мер административной ответственности в соответствии с ч. 2.4. ст. 19.5 КоАП РФ</t>
  </si>
  <si>
    <t>"+"</t>
  </si>
  <si>
    <t>Ранг А 21</t>
  </si>
  <si>
    <t>Среднегодовая штатная численность</t>
  </si>
  <si>
    <t>статья 10</t>
  </si>
  <si>
    <t>статья 11</t>
  </si>
  <si>
    <t>в том числе:</t>
  </si>
  <si>
    <t>Ранг нагрузка</t>
  </si>
  <si>
    <t>Ранг показатель</t>
  </si>
  <si>
    <t>Ранг итог</t>
  </si>
  <si>
    <t>2.2.19. Отношение суммы уплаченных штрафов за нарушение стандартов раскрытия информации субектами оптового рынка электрической энергии и мощности, розничных рынков электрической энергии к сумме штрафов, подлежащих взысканию</t>
  </si>
  <si>
    <t>2.2.21. Адвокатирование конкуренции (годовой)</t>
  </si>
  <si>
    <t>2.2.20. Отношение количества решений антимонопольного органа об удовлетворении ходатайств с выдачей предписания, направленного на обеспечение конкуренции, к общему количеству рассмотренных ходатайств в рамках осуществления государственного контроля за экономической концентрацией</t>
  </si>
  <si>
    <t>Ранг  показатель</t>
  </si>
  <si>
    <t>Ранг А20</t>
  </si>
  <si>
    <t>с К=1</t>
  </si>
  <si>
    <t>Количество принятых решений по 15 ст.</t>
  </si>
  <si>
    <t>Количество принятых решений по 16 ст.</t>
  </si>
  <si>
    <t>Прекращено по 15 ст.</t>
  </si>
  <si>
    <t>Прекращено по 16 ст.</t>
  </si>
  <si>
    <t>Иски по 15 ст.</t>
  </si>
  <si>
    <t>Иски по 16 ст.</t>
  </si>
  <si>
    <t>c K=1</t>
  </si>
  <si>
    <t>Ранг A2</t>
  </si>
  <si>
    <t>Ранг A3</t>
  </si>
  <si>
    <t>Ранг А6</t>
  </si>
  <si>
    <t>Выдано по 16 ст.</t>
  </si>
  <si>
    <t>Выдано по 15 ст.</t>
  </si>
  <si>
    <t xml:space="preserve">2.2.1. Отношение количества исполненных в полном объеме предписаний к количеству выданных по фактам  </t>
  </si>
  <si>
    <t>монопол деятельности хозяйствующих субъектов (за исключением субъектов естественных монополий)</t>
  </si>
  <si>
    <t>Санкт-Петерб</t>
  </si>
  <si>
    <t>Северо-Осет</t>
  </si>
  <si>
    <t>Ханты-Манс</t>
  </si>
  <si>
    <t>Московское обл</t>
  </si>
  <si>
    <t>Ленингр. обл</t>
  </si>
  <si>
    <t>Карачаево-Черк</t>
  </si>
  <si>
    <t>Кабардино-Балк</t>
  </si>
  <si>
    <t>Алтайское Респ</t>
  </si>
  <si>
    <t>Чечено-Ингуш</t>
  </si>
  <si>
    <t>Сумма выд. предписаний в текущем году, наход. в стадии исполнения</t>
  </si>
  <si>
    <t>Сумма выд.предписаний в прош. периоде, нах. в стадии исп. в прош. пер.</t>
  </si>
  <si>
    <t>Сумма пост. о прим. мер адм. отв. в соотв. со ст. 19.5 КоАП РФ (из общ. кол-ва по суб. ест. Мон.)</t>
  </si>
  <si>
    <t>Сумма выд. предп. в текущем году, нах. в стадии исп.</t>
  </si>
  <si>
    <t>Сумма выд. предп. в пр. пер., нах. в стадии исп. в пр.пер.</t>
  </si>
  <si>
    <t>Сумма выданных предп. в отчётном году</t>
  </si>
  <si>
    <t xml:space="preserve">В стадии исп. по 17-18 ст. </t>
  </si>
  <si>
    <t xml:space="preserve">2.2.5. Отношение количества исполненных в полном объёме предписаний органами государственной власти и местного самоуправления  </t>
  </si>
  <si>
    <t>о прекращении нарушения антимонопольного законодательства, к количеству выданных</t>
  </si>
  <si>
    <t xml:space="preserve">2.2.6. Отношение количества исполненных в полном объеме предписаний об устранении нарушений  </t>
  </si>
  <si>
    <t>законодательства о размещении заказов к общему количеству выданных предписаний</t>
  </si>
  <si>
    <t>Сумма постановлений о применении мер адм. отв. в соответствии с ч. 7 ст. 19.5</t>
  </si>
  <si>
    <t>Количество решений о прекращении производства по делу в связи с добр. устр. нарушения</t>
  </si>
  <si>
    <t xml:space="preserve">Количество обжал. решений </t>
  </si>
  <si>
    <t xml:space="preserve">2.2.7. Доля полностью отмененных судом решений в количестве обжалованных в суд решений по фактам  </t>
  </si>
  <si>
    <t>монополистической деятельности хозяйствующих субъектов (за исключением субъектов естественных монополий)</t>
  </si>
  <si>
    <t xml:space="preserve"> </t>
  </si>
  <si>
    <t xml:space="preserve">2.2.8. Доля полностью отмененных судом решений в количестве обжалованных в суд решений  </t>
  </si>
  <si>
    <t>по фактам нарушения антимонопольного законодательства субъектами естественных монополий</t>
  </si>
  <si>
    <t>Количество решений о прекр. ро-ва по делу в связи с добр. устр. нарушения</t>
  </si>
  <si>
    <t xml:space="preserve">2.2.9. Доля полностью отмененных судом решений в количестве обжалованных в суд решений  </t>
  </si>
  <si>
    <t>по фактам недобросовестной конкуренции</t>
  </si>
  <si>
    <t xml:space="preserve">2.2.10. Доля полностью отмененных судом решений в количестве  </t>
  </si>
  <si>
    <t>обжалованных в суд решений по фактам ненадлежащей рекламы</t>
  </si>
  <si>
    <t>Кол-во решений о прекр. про-ва по делу в связи с добр. устр. нар.</t>
  </si>
  <si>
    <t>Количество исков а/м органа о признании нед. актов органов власти и МСУ (без возб. дела)</t>
  </si>
  <si>
    <t>Кол-во принятых решений по 17-18ст.</t>
  </si>
  <si>
    <t xml:space="preserve">2.2.11. Результаты судебной проверки законности решений антимонопольного органа о признании  </t>
  </si>
  <si>
    <t>не соответствующими антимонопольному законодательству актов и действий органов государственной власти и местного самоуправления</t>
  </si>
  <si>
    <t xml:space="preserve">2.2.13. Отношение суммы уплаченных штрафов по фактам монополистической деятельности  </t>
  </si>
  <si>
    <t>хозяйствующих субъектов к сумме штрафов, подлежащих взысканию</t>
  </si>
  <si>
    <t>Сумма штрафа, подл.  взысканию за иск. ЕМ 
(тыс. руб.)</t>
  </si>
  <si>
    <t>Количество выд. постановлений за искл. ЕМ</t>
  </si>
  <si>
    <t>Сумма
упл.
штрафа за искл. ЕМ
(тыс. руб.)</t>
  </si>
  <si>
    <t>Количество выд. постановлений на одного сотр.</t>
  </si>
  <si>
    <t>Сумма наложенного штрафа за искл. ЕМ
(тыс. руб.)</t>
  </si>
  <si>
    <t>Кол-во отменённых судом решений (предписаний)</t>
  </si>
  <si>
    <t>Количество исков а/м органа о признании недейст. разм. заказов</t>
  </si>
  <si>
    <t>Судом отказано в удовл. исков</t>
  </si>
  <si>
    <t>Кол-во обжал. решений (предписаний)</t>
  </si>
  <si>
    <t xml:space="preserve">2.2.12. Результаты судебной проверки законности решений (предписаний) антимонопольного  </t>
  </si>
  <si>
    <t>органа по фактам нарушения законодательства о размещении заказов</t>
  </si>
  <si>
    <t>Сумма штрафа, подл. взысканию 
(тыс. руб.)</t>
  </si>
  <si>
    <t>Кол-во выданных постановлений</t>
  </si>
  <si>
    <t>Количество выд. пост. на одного сотр.</t>
  </si>
  <si>
    <t>к сумме штрафов, подлежащих взысканию</t>
  </si>
  <si>
    <t xml:space="preserve">2.2.16. Отношение суммы уплаченных штрафов за нарушение законодательства о рекламе  </t>
  </si>
  <si>
    <t>Количество выд. пост. на одного сотрудника</t>
  </si>
  <si>
    <t xml:space="preserve">2.2.15. Отношение суммы уплаченных штрафов по фактам недобросовестной конкуренции  </t>
  </si>
  <si>
    <t>Количество выд.пост. на одного сотр.</t>
  </si>
  <si>
    <t>Объём штрафа на одного сотр. (тыс. руб.)</t>
  </si>
  <si>
    <t xml:space="preserve">2.2.18. Отношение суммы уплаченных штрафов за нарушение законодательства  </t>
  </si>
  <si>
    <t>о размещении заказов к сумме начисленных штрафов</t>
  </si>
  <si>
    <t>Сумма налож. штрафа
(тыс. руб.)</t>
  </si>
  <si>
    <t>Сумма
уплач.
штрафа
(тыс. руб.)</t>
  </si>
  <si>
    <t xml:space="preserve">Количество постановлений, выданных тер. органом в соотв. с ч. 3 и 4 ст. 19.8 </t>
  </si>
  <si>
    <t>Количество гос. заказов, разм. с нарушением зак.</t>
  </si>
  <si>
    <t>Количество принятых решений о нарушении</t>
  </si>
  <si>
    <t>Добровольное устранение</t>
  </si>
  <si>
    <t>Решения о наличии нарушения</t>
  </si>
  <si>
    <t xml:space="preserve">Рейтинг УФАС России за 2010 г. </t>
  </si>
  <si>
    <t>Дела межрегионального значения</t>
  </si>
  <si>
    <t>Дела федерального значения</t>
  </si>
  <si>
    <t>Итоговая сумма рангов</t>
  </si>
  <si>
    <t>*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</si>
</sst>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&quot;р.&quot;"/>
    <numFmt numFmtId="186" formatCode="#,##0.000"/>
    <numFmt numFmtId="187" formatCode="0.0"/>
    <numFmt numFmtId="188" formatCode="0.00000"/>
    <numFmt numFmtId="189" formatCode="#,##0.00&quot;р.&quot;"/>
    <numFmt numFmtId="190" formatCode="[$-1010409]0.0"/>
  </numFmts>
  <fonts count="54">
    <font>
      <sz val="10"/>
      <name val="Arial"/>
      <family val="0"/>
    </font>
    <font>
      <sz val="10"/>
      <name val="Times New Roman CYR"/>
      <family val="1"/>
    </font>
    <font>
      <b/>
      <sz val="14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 CYR"/>
      <family val="1"/>
    </font>
    <font>
      <sz val="10"/>
      <name val="Arial Cyr"/>
      <family val="0"/>
    </font>
    <font>
      <b/>
      <sz val="11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 CYR"/>
      <family val="1"/>
    </font>
    <font>
      <sz val="2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/>
    </xf>
    <xf numFmtId="186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" fontId="0" fillId="0" borderId="10" xfId="0" applyNumberFormat="1" applyFill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7" fontId="4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Border="1" applyAlignment="1">
      <alignment/>
    </xf>
    <xf numFmtId="187" fontId="0" fillId="36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37" borderId="14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3" fillId="34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34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16" fillId="34" borderId="10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8" fillId="33" borderId="11" xfId="0" applyNumberFormat="1" applyFont="1" applyFill="1" applyBorder="1" applyAlignment="1">
      <alignment/>
    </xf>
    <xf numFmtId="0" fontId="18" fillId="33" borderId="11" xfId="0" applyNumberFormat="1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>
      <alignment horizontal="center"/>
    </xf>
    <xf numFmtId="0" fontId="18" fillId="33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36" borderId="0" xfId="0" applyFont="1" applyFill="1" applyAlignment="1">
      <alignment/>
    </xf>
    <xf numFmtId="0" fontId="0" fillId="34" borderId="10" xfId="0" applyFill="1" applyBorder="1" applyAlignment="1">
      <alignment horizontal="center" vertical="distributed"/>
    </xf>
    <xf numFmtId="0" fontId="0" fillId="34" borderId="10" xfId="0" applyNumberFormat="1" applyFill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1" fontId="0" fillId="36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distributed"/>
    </xf>
    <xf numFmtId="0" fontId="0" fillId="34" borderId="10" xfId="0" applyFont="1" applyFill="1" applyBorder="1" applyAlignment="1">
      <alignment horizontal="center"/>
    </xf>
    <xf numFmtId="18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84" fontId="0" fillId="34" borderId="10" xfId="0" applyNumberFormat="1" applyFill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yma.AM\&#1052;&#1086;&#1080;%20&#1076;&#1086;&#1082;&#1091;&#1084;&#1077;&#1085;&#1090;&#1099;\&#1088;&#1072;&#1073;&#1086;&#1090;&#1072;%202011\&#1053;&#1086;&#1074;&#1072;&#1103;%20&#1087;&#1072;&#1087;&#1082;&#1072;\&#1056;&#1077;&#1081;&#1090;&#1080;&#1085;&#1075;_2010_(&#1042;&#1086;&#1088;&#1086;&#1073;&#1100;&#1077;&#10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"/>
      <sheetName val="П 2"/>
      <sheetName val="П 3"/>
      <sheetName val="П 4"/>
      <sheetName val="П 5"/>
      <sheetName val="П 6"/>
      <sheetName val="П 7"/>
      <sheetName val="П 8"/>
      <sheetName val="П 9"/>
      <sheetName val="П 10"/>
      <sheetName val="П 11"/>
      <sheetName val="П 12"/>
      <sheetName val="П 13"/>
      <sheetName val="П 14 "/>
      <sheetName val="П 15"/>
      <sheetName val="П 16"/>
      <sheetName val="П 17"/>
      <sheetName val="П 18"/>
      <sheetName val="П 19"/>
      <sheetName val="П 20"/>
      <sheetName val="П 21-годовой"/>
      <sheetName val="Сумма рангов"/>
      <sheetName val="Рейтинг"/>
    </sheetNames>
    <sheetDataSet>
      <sheetData sheetId="0">
        <row r="9">
          <cell r="C9">
            <v>12</v>
          </cell>
        </row>
        <row r="10">
          <cell r="C10">
            <v>39</v>
          </cell>
        </row>
        <row r="11">
          <cell r="C11">
            <v>14</v>
          </cell>
        </row>
        <row r="12">
          <cell r="C12">
            <v>22.5</v>
          </cell>
        </row>
        <row r="13">
          <cell r="C13">
            <v>30.6</v>
          </cell>
        </row>
        <row r="14">
          <cell r="C14">
            <v>25</v>
          </cell>
        </row>
        <row r="15">
          <cell r="C15">
            <v>47</v>
          </cell>
        </row>
        <row r="16">
          <cell r="C16">
            <v>35</v>
          </cell>
        </row>
        <row r="17">
          <cell r="C17">
            <v>29</v>
          </cell>
        </row>
        <row r="18">
          <cell r="C18">
            <v>18.6</v>
          </cell>
        </row>
        <row r="19">
          <cell r="C19">
            <v>28.5</v>
          </cell>
        </row>
        <row r="20">
          <cell r="C20">
            <v>43</v>
          </cell>
        </row>
        <row r="21">
          <cell r="C21">
            <v>35</v>
          </cell>
        </row>
        <row r="22">
          <cell r="C22">
            <v>38</v>
          </cell>
        </row>
        <row r="23">
          <cell r="C23">
            <v>33</v>
          </cell>
        </row>
        <row r="24">
          <cell r="C24">
            <v>11.7</v>
          </cell>
        </row>
        <row r="25">
          <cell r="C25">
            <v>21.5</v>
          </cell>
        </row>
        <row r="26">
          <cell r="C26">
            <v>24</v>
          </cell>
        </row>
        <row r="27">
          <cell r="C27">
            <v>42</v>
          </cell>
        </row>
        <row r="28">
          <cell r="C28">
            <v>20</v>
          </cell>
        </row>
        <row r="29">
          <cell r="C29">
            <v>24</v>
          </cell>
        </row>
        <row r="30">
          <cell r="C30">
            <v>13</v>
          </cell>
        </row>
        <row r="31">
          <cell r="C31">
            <v>24</v>
          </cell>
        </row>
        <row r="32">
          <cell r="C32">
            <v>18.7</v>
          </cell>
        </row>
        <row r="33">
          <cell r="C33">
            <v>17</v>
          </cell>
        </row>
        <row r="34">
          <cell r="C34">
            <v>19.1</v>
          </cell>
        </row>
        <row r="35">
          <cell r="C35">
            <v>46</v>
          </cell>
        </row>
        <row r="36">
          <cell r="C36">
            <v>28.5</v>
          </cell>
        </row>
        <row r="37">
          <cell r="C37">
            <v>30.6</v>
          </cell>
        </row>
        <row r="38">
          <cell r="C38">
            <v>20</v>
          </cell>
        </row>
        <row r="39">
          <cell r="C39">
            <v>60</v>
          </cell>
        </row>
        <row r="40">
          <cell r="C40">
            <v>51.8</v>
          </cell>
        </row>
        <row r="41">
          <cell r="C41">
            <v>19</v>
          </cell>
        </row>
        <row r="42">
          <cell r="C42">
            <v>25</v>
          </cell>
        </row>
        <row r="43">
          <cell r="C43">
            <v>33</v>
          </cell>
        </row>
        <row r="44">
          <cell r="C44">
            <v>32</v>
          </cell>
        </row>
        <row r="45">
          <cell r="C45">
            <v>17.8</v>
          </cell>
        </row>
        <row r="46">
          <cell r="C46">
            <v>18</v>
          </cell>
        </row>
        <row r="47">
          <cell r="C47">
            <v>19</v>
          </cell>
        </row>
        <row r="48">
          <cell r="C48">
            <v>105</v>
          </cell>
        </row>
        <row r="49">
          <cell r="C49">
            <v>56</v>
          </cell>
        </row>
        <row r="50">
          <cell r="C50">
            <v>29.9</v>
          </cell>
        </row>
        <row r="51">
          <cell r="C51">
            <v>11.2</v>
          </cell>
        </row>
        <row r="52">
          <cell r="C52">
            <v>56</v>
          </cell>
        </row>
        <row r="53">
          <cell r="C53">
            <v>19</v>
          </cell>
        </row>
        <row r="54">
          <cell r="C54">
            <v>51</v>
          </cell>
        </row>
        <row r="55">
          <cell r="C55">
            <v>42</v>
          </cell>
        </row>
        <row r="56">
          <cell r="C56">
            <v>38</v>
          </cell>
        </row>
        <row r="57">
          <cell r="C57">
            <v>23</v>
          </cell>
        </row>
        <row r="58">
          <cell r="C58">
            <v>24</v>
          </cell>
        </row>
        <row r="59">
          <cell r="C59">
            <v>45</v>
          </cell>
        </row>
        <row r="60">
          <cell r="C60">
            <v>37.2</v>
          </cell>
        </row>
        <row r="61">
          <cell r="C61">
            <v>18</v>
          </cell>
        </row>
        <row r="62">
          <cell r="C62">
            <v>58</v>
          </cell>
        </row>
        <row r="63">
          <cell r="C63">
            <v>24</v>
          </cell>
        </row>
        <row r="64">
          <cell r="C64">
            <v>50</v>
          </cell>
        </row>
        <row r="65">
          <cell r="C65">
            <v>88</v>
          </cell>
        </row>
        <row r="66">
          <cell r="C66">
            <v>39</v>
          </cell>
        </row>
        <row r="67">
          <cell r="C67">
            <v>18.2</v>
          </cell>
        </row>
        <row r="68">
          <cell r="C68">
            <v>62</v>
          </cell>
        </row>
        <row r="69">
          <cell r="C69">
            <v>19</v>
          </cell>
        </row>
        <row r="70">
          <cell r="C70">
            <v>25</v>
          </cell>
        </row>
        <row r="71">
          <cell r="C71">
            <v>41</v>
          </cell>
        </row>
        <row r="72">
          <cell r="C72">
            <v>25</v>
          </cell>
        </row>
        <row r="73">
          <cell r="C73">
            <v>56</v>
          </cell>
        </row>
        <row r="74">
          <cell r="C74">
            <v>32</v>
          </cell>
        </row>
        <row r="75">
          <cell r="C75">
            <v>32</v>
          </cell>
        </row>
        <row r="76">
          <cell r="C76">
            <v>35</v>
          </cell>
        </row>
        <row r="77">
          <cell r="C77">
            <v>11.5</v>
          </cell>
        </row>
        <row r="78">
          <cell r="C78">
            <v>35</v>
          </cell>
        </row>
        <row r="79">
          <cell r="C79">
            <v>39</v>
          </cell>
        </row>
        <row r="80">
          <cell r="C80">
            <v>27</v>
          </cell>
        </row>
        <row r="81">
          <cell r="C81">
            <v>40.1</v>
          </cell>
        </row>
        <row r="82">
          <cell r="C82">
            <v>17.6</v>
          </cell>
        </row>
        <row r="83">
          <cell r="C83">
            <v>25.8</v>
          </cell>
        </row>
        <row r="84">
          <cell r="C84">
            <v>51</v>
          </cell>
        </row>
        <row r="85">
          <cell r="C85">
            <v>12</v>
          </cell>
        </row>
        <row r="86">
          <cell r="C86">
            <v>24</v>
          </cell>
        </row>
        <row r="87">
          <cell r="C87">
            <v>11.2</v>
          </cell>
        </row>
        <row r="88">
          <cell r="C88">
            <v>28</v>
          </cell>
        </row>
        <row r="89">
          <cell r="C89">
            <v>18.7</v>
          </cell>
        </row>
        <row r="90">
          <cell r="C90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3:T91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Q9" sqref="Q9"/>
    </sheetView>
  </sheetViews>
  <sheetFormatPr defaultColWidth="9.140625" defaultRowHeight="12.75"/>
  <cols>
    <col min="1" max="1" width="3.421875" style="3" customWidth="1"/>
    <col min="2" max="2" width="16.00390625" style="3" customWidth="1"/>
    <col min="3" max="3" width="8.421875" style="0" customWidth="1"/>
    <col min="4" max="4" width="17.140625" style="0" customWidth="1"/>
    <col min="5" max="5" width="13.57421875" style="0" customWidth="1"/>
    <col min="6" max="7" width="5.7109375" style="0" customWidth="1"/>
    <col min="8" max="8" width="18.28125" style="0" customWidth="1"/>
    <col min="9" max="9" width="18.8515625" style="0" customWidth="1"/>
    <col min="10" max="10" width="11.7109375" style="0" customWidth="1"/>
    <col min="11" max="11" width="8.7109375" style="0" customWidth="1"/>
    <col min="12" max="12" width="7.7109375" style="0" customWidth="1"/>
    <col min="13" max="13" width="10.7109375" style="0" customWidth="1"/>
    <col min="14" max="14" width="7.7109375" style="0" customWidth="1"/>
    <col min="15" max="15" width="9.421875" style="0" customWidth="1"/>
    <col min="16" max="16" width="6.57421875" style="0" customWidth="1"/>
    <col min="17" max="17" width="5.421875" style="0" customWidth="1"/>
  </cols>
  <sheetData>
    <row r="1" ht="12.75" hidden="1"/>
    <row r="2" ht="12.75" hidden="1"/>
    <row r="3" spans="2:19" ht="20.25" customHeight="1" hidden="1">
      <c r="B3" s="107" t="s">
        <v>231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2:19" ht="21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ht="11.25" customHeight="1">
      <c r="B5" s="3" t="s">
        <v>232</v>
      </c>
    </row>
    <row r="6" spans="3:17" ht="12.75" hidden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4:8" ht="12.75" hidden="1">
      <c r="D7" s="62"/>
      <c r="E7" s="62"/>
      <c r="F7" s="63" t="s">
        <v>209</v>
      </c>
      <c r="G7" s="63"/>
      <c r="H7" s="62"/>
    </row>
    <row r="8" spans="1:17" ht="80.25" customHeight="1">
      <c r="A8" s="10"/>
      <c r="B8" s="10"/>
      <c r="C8" s="11" t="s">
        <v>206</v>
      </c>
      <c r="D8" s="11" t="s">
        <v>105</v>
      </c>
      <c r="E8" s="11" t="s">
        <v>106</v>
      </c>
      <c r="F8" s="11" t="s">
        <v>207</v>
      </c>
      <c r="G8" s="11" t="s">
        <v>208</v>
      </c>
      <c r="H8" s="11" t="s">
        <v>104</v>
      </c>
      <c r="I8" s="11" t="s">
        <v>87</v>
      </c>
      <c r="J8" s="11" t="s">
        <v>115</v>
      </c>
      <c r="K8" s="13" t="s">
        <v>95</v>
      </c>
      <c r="L8" s="13" t="s">
        <v>96</v>
      </c>
      <c r="M8" s="13" t="s">
        <v>97</v>
      </c>
      <c r="N8" s="13" t="s">
        <v>210</v>
      </c>
      <c r="O8" s="13" t="s">
        <v>211</v>
      </c>
      <c r="P8" s="13" t="s">
        <v>190</v>
      </c>
      <c r="Q8" s="13" t="s">
        <v>212</v>
      </c>
    </row>
    <row r="9" spans="1:20" ht="14.25" customHeight="1">
      <c r="A9" s="5">
        <v>1</v>
      </c>
      <c r="B9" s="6" t="s">
        <v>0</v>
      </c>
      <c r="C9" s="59">
        <v>12</v>
      </c>
      <c r="D9" s="19">
        <v>0</v>
      </c>
      <c r="E9" s="19">
        <v>3</v>
      </c>
      <c r="F9" s="19">
        <v>3</v>
      </c>
      <c r="G9" s="19"/>
      <c r="H9" s="19"/>
      <c r="I9" s="19">
        <v>0</v>
      </c>
      <c r="J9" s="19">
        <f aca="true" t="shared" si="0" ref="J9:J40">E9-H9+D9</f>
        <v>3</v>
      </c>
      <c r="K9" s="20">
        <f aca="true" t="shared" si="1" ref="K9:K40">(F9+G9*2+I9)/C9</f>
        <v>0.25</v>
      </c>
      <c r="L9" s="19">
        <v>3</v>
      </c>
      <c r="M9" s="20">
        <f>IF(J9=0,0,L9/J9)</f>
        <v>1</v>
      </c>
      <c r="N9" s="19">
        <f>(IF(K9=0,82,RANK(K9,K$9:K$90,0)))</f>
        <v>72</v>
      </c>
      <c r="O9" s="19">
        <f>IF(K9=0,82,RANK(M9,M$9:M$90,0))</f>
        <v>6</v>
      </c>
      <c r="P9" s="64">
        <f>N9+O9</f>
        <v>78</v>
      </c>
      <c r="Q9" s="64">
        <f aca="true" t="shared" si="2" ref="Q9:Q40">IF(K9=0,82,RANK(P9,P$9:P$90,1))</f>
        <v>35</v>
      </c>
      <c r="S9" s="69"/>
      <c r="T9" s="69"/>
    </row>
    <row r="10" spans="1:20" ht="12.75" customHeight="1">
      <c r="A10" s="1">
        <v>2</v>
      </c>
      <c r="B10" s="2" t="s">
        <v>1</v>
      </c>
      <c r="C10" s="59">
        <v>39</v>
      </c>
      <c r="D10" s="19">
        <v>11</v>
      </c>
      <c r="E10" s="19">
        <v>32</v>
      </c>
      <c r="F10" s="19">
        <v>22</v>
      </c>
      <c r="G10" s="19">
        <v>10</v>
      </c>
      <c r="H10" s="19">
        <v>4</v>
      </c>
      <c r="I10" s="19">
        <v>0</v>
      </c>
      <c r="J10" s="19">
        <f t="shared" si="0"/>
        <v>39</v>
      </c>
      <c r="K10" s="20">
        <f t="shared" si="1"/>
        <v>1.0769230769230769</v>
      </c>
      <c r="L10" s="19">
        <v>34</v>
      </c>
      <c r="M10" s="20">
        <f aca="true" t="shared" si="3" ref="M10:M73">IF(J10=0,0,L10/J10)</f>
        <v>0.8717948717948718</v>
      </c>
      <c r="N10" s="19">
        <f aca="true" t="shared" si="4" ref="N10:N73">(IF(K10=0,82,RANK(K10,K$9:K$90,0)))</f>
        <v>23</v>
      </c>
      <c r="O10" s="19">
        <f aca="true" t="shared" si="5" ref="O10:O73">IF(K10=0,82,RANK(M10,M$9:M$90,0))</f>
        <v>31</v>
      </c>
      <c r="P10" s="64">
        <f aca="true" t="shared" si="6" ref="P10:P73">N10+O10</f>
        <v>54</v>
      </c>
      <c r="Q10" s="64">
        <f t="shared" si="2"/>
        <v>18</v>
      </c>
      <c r="S10" s="69"/>
      <c r="T10" s="69"/>
    </row>
    <row r="11" spans="1:20" ht="12.75">
      <c r="A11" s="1">
        <v>3</v>
      </c>
      <c r="B11" s="2" t="s">
        <v>240</v>
      </c>
      <c r="C11" s="59">
        <v>14</v>
      </c>
      <c r="D11" s="19">
        <v>2</v>
      </c>
      <c r="E11" s="19">
        <v>3</v>
      </c>
      <c r="F11" s="19">
        <v>3</v>
      </c>
      <c r="G11" s="19"/>
      <c r="H11" s="19">
        <v>1</v>
      </c>
      <c r="I11" s="19">
        <v>0</v>
      </c>
      <c r="J11" s="19">
        <f t="shared" si="0"/>
        <v>4</v>
      </c>
      <c r="K11" s="20">
        <f t="shared" si="1"/>
        <v>0.21428571428571427</v>
      </c>
      <c r="L11" s="19">
        <v>4</v>
      </c>
      <c r="M11" s="20">
        <f t="shared" si="3"/>
        <v>1</v>
      </c>
      <c r="N11" s="19">
        <f t="shared" si="4"/>
        <v>76</v>
      </c>
      <c r="O11" s="19">
        <f t="shared" si="5"/>
        <v>6</v>
      </c>
      <c r="P11" s="64">
        <f t="shared" si="6"/>
        <v>82</v>
      </c>
      <c r="Q11" s="64">
        <f t="shared" si="2"/>
        <v>37</v>
      </c>
      <c r="S11" s="69"/>
      <c r="T11" s="69"/>
    </row>
    <row r="12" spans="1:20" s="27" customFormat="1" ht="12.75">
      <c r="A12" s="1">
        <v>4</v>
      </c>
      <c r="B12" s="2" t="s">
        <v>3</v>
      </c>
      <c r="C12" s="59">
        <v>22.984931506849314</v>
      </c>
      <c r="D12" s="19">
        <v>1</v>
      </c>
      <c r="E12" s="19">
        <v>35</v>
      </c>
      <c r="F12" s="19">
        <v>5</v>
      </c>
      <c r="G12" s="19">
        <v>30</v>
      </c>
      <c r="H12" s="19">
        <v>7</v>
      </c>
      <c r="I12" s="19">
        <v>0</v>
      </c>
      <c r="J12" s="19">
        <f t="shared" si="0"/>
        <v>29</v>
      </c>
      <c r="K12" s="20">
        <f t="shared" si="1"/>
        <v>2.827939686512903</v>
      </c>
      <c r="L12" s="19">
        <v>29</v>
      </c>
      <c r="M12" s="20">
        <f t="shared" si="3"/>
        <v>1</v>
      </c>
      <c r="N12" s="19">
        <f t="shared" si="4"/>
        <v>3</v>
      </c>
      <c r="O12" s="19">
        <f t="shared" si="5"/>
        <v>6</v>
      </c>
      <c r="P12" s="64">
        <f t="shared" si="6"/>
        <v>9</v>
      </c>
      <c r="Q12" s="64">
        <f t="shared" si="2"/>
        <v>1</v>
      </c>
      <c r="S12" s="69"/>
      <c r="T12" s="48"/>
    </row>
    <row r="13" spans="1:20" ht="12.75">
      <c r="A13" s="1">
        <v>5</v>
      </c>
      <c r="B13" s="2" t="s">
        <v>4</v>
      </c>
      <c r="C13" s="59">
        <v>30.5972602739726</v>
      </c>
      <c r="D13" s="19">
        <v>0</v>
      </c>
      <c r="E13" s="19">
        <v>4</v>
      </c>
      <c r="F13" s="19">
        <v>2</v>
      </c>
      <c r="G13" s="19">
        <v>2</v>
      </c>
      <c r="H13" s="19">
        <v>2</v>
      </c>
      <c r="I13" s="19">
        <v>3</v>
      </c>
      <c r="J13" s="19">
        <f t="shared" si="0"/>
        <v>2</v>
      </c>
      <c r="K13" s="20">
        <f t="shared" si="1"/>
        <v>0.29414398280802295</v>
      </c>
      <c r="L13" s="19">
        <v>0</v>
      </c>
      <c r="M13" s="20">
        <f t="shared" si="3"/>
        <v>0</v>
      </c>
      <c r="N13" s="19">
        <f t="shared" si="4"/>
        <v>69</v>
      </c>
      <c r="O13" s="19">
        <f t="shared" si="5"/>
        <v>82</v>
      </c>
      <c r="P13" s="64">
        <f t="shared" si="6"/>
        <v>151</v>
      </c>
      <c r="Q13" s="64">
        <f t="shared" si="2"/>
        <v>81</v>
      </c>
      <c r="S13" s="69"/>
      <c r="T13" s="69"/>
    </row>
    <row r="14" spans="1:20" ht="12.75">
      <c r="A14" s="1">
        <v>6</v>
      </c>
      <c r="B14" s="2" t="s">
        <v>5</v>
      </c>
      <c r="C14" s="59">
        <v>25</v>
      </c>
      <c r="D14" s="19">
        <v>4</v>
      </c>
      <c r="E14" s="19">
        <v>9</v>
      </c>
      <c r="F14" s="19">
        <v>9</v>
      </c>
      <c r="G14" s="19"/>
      <c r="H14" s="19">
        <v>2</v>
      </c>
      <c r="I14" s="19">
        <v>7</v>
      </c>
      <c r="J14" s="19">
        <f t="shared" si="0"/>
        <v>11</v>
      </c>
      <c r="K14" s="20">
        <f t="shared" si="1"/>
        <v>0.64</v>
      </c>
      <c r="L14" s="19">
        <v>7</v>
      </c>
      <c r="M14" s="20">
        <f t="shared" si="3"/>
        <v>0.6363636363636364</v>
      </c>
      <c r="N14" s="19">
        <f t="shared" si="4"/>
        <v>40</v>
      </c>
      <c r="O14" s="19">
        <f t="shared" si="5"/>
        <v>59</v>
      </c>
      <c r="P14" s="64">
        <f t="shared" si="6"/>
        <v>99</v>
      </c>
      <c r="Q14" s="64">
        <f t="shared" si="2"/>
        <v>52</v>
      </c>
      <c r="S14" s="69"/>
      <c r="T14" s="69"/>
    </row>
    <row r="15" spans="1:20" ht="12.75">
      <c r="A15" s="1">
        <v>7</v>
      </c>
      <c r="B15" s="2" t="s">
        <v>6</v>
      </c>
      <c r="C15" s="59">
        <v>47</v>
      </c>
      <c r="D15" s="19">
        <v>9</v>
      </c>
      <c r="E15" s="19">
        <v>50</v>
      </c>
      <c r="F15" s="19">
        <v>10</v>
      </c>
      <c r="G15" s="19">
        <v>40</v>
      </c>
      <c r="H15" s="19"/>
      <c r="I15" s="19">
        <v>0</v>
      </c>
      <c r="J15" s="19">
        <f t="shared" si="0"/>
        <v>59</v>
      </c>
      <c r="K15" s="20">
        <f t="shared" si="1"/>
        <v>1.9148936170212767</v>
      </c>
      <c r="L15" s="19">
        <v>59</v>
      </c>
      <c r="M15" s="20">
        <f t="shared" si="3"/>
        <v>1</v>
      </c>
      <c r="N15" s="19">
        <f t="shared" si="4"/>
        <v>5</v>
      </c>
      <c r="O15" s="19">
        <f t="shared" si="5"/>
        <v>6</v>
      </c>
      <c r="P15" s="64">
        <f t="shared" si="6"/>
        <v>11</v>
      </c>
      <c r="Q15" s="64">
        <f t="shared" si="2"/>
        <v>2</v>
      </c>
      <c r="S15" s="69"/>
      <c r="T15" s="69"/>
    </row>
    <row r="16" spans="1:20" ht="12.75">
      <c r="A16" s="1">
        <v>8</v>
      </c>
      <c r="B16" s="2" t="s">
        <v>7</v>
      </c>
      <c r="C16" s="59">
        <v>35</v>
      </c>
      <c r="D16" s="19">
        <v>44</v>
      </c>
      <c r="E16" s="19">
        <v>11</v>
      </c>
      <c r="F16" s="19">
        <v>6</v>
      </c>
      <c r="G16" s="19">
        <v>5</v>
      </c>
      <c r="H16" s="19">
        <v>10</v>
      </c>
      <c r="I16" s="19">
        <v>0</v>
      </c>
      <c r="J16" s="19">
        <f t="shared" si="0"/>
        <v>45</v>
      </c>
      <c r="K16" s="20">
        <f t="shared" si="1"/>
        <v>0.45714285714285713</v>
      </c>
      <c r="L16" s="19">
        <v>3</v>
      </c>
      <c r="M16" s="20">
        <f t="shared" si="3"/>
        <v>0.06666666666666667</v>
      </c>
      <c r="N16" s="19">
        <f t="shared" si="4"/>
        <v>52</v>
      </c>
      <c r="O16" s="19">
        <f t="shared" si="5"/>
        <v>81</v>
      </c>
      <c r="P16" s="64">
        <f t="shared" si="6"/>
        <v>133</v>
      </c>
      <c r="Q16" s="64">
        <f t="shared" si="2"/>
        <v>78</v>
      </c>
      <c r="S16" s="69"/>
      <c r="T16" s="69"/>
    </row>
    <row r="17" spans="1:20" ht="12.75">
      <c r="A17" s="1">
        <v>9</v>
      </c>
      <c r="B17" s="2" t="s">
        <v>8</v>
      </c>
      <c r="C17" s="59">
        <v>29</v>
      </c>
      <c r="D17" s="19">
        <v>0</v>
      </c>
      <c r="E17" s="19">
        <v>23</v>
      </c>
      <c r="F17" s="19">
        <v>21</v>
      </c>
      <c r="G17" s="19">
        <v>2</v>
      </c>
      <c r="H17" s="19">
        <v>3</v>
      </c>
      <c r="I17" s="19">
        <v>2</v>
      </c>
      <c r="J17" s="19">
        <f t="shared" si="0"/>
        <v>20</v>
      </c>
      <c r="K17" s="20">
        <f t="shared" si="1"/>
        <v>0.9310344827586207</v>
      </c>
      <c r="L17" s="19">
        <v>20</v>
      </c>
      <c r="M17" s="20">
        <f t="shared" si="3"/>
        <v>1</v>
      </c>
      <c r="N17" s="19">
        <f t="shared" si="4"/>
        <v>28</v>
      </c>
      <c r="O17" s="19">
        <f t="shared" si="5"/>
        <v>6</v>
      </c>
      <c r="P17" s="64">
        <f t="shared" si="6"/>
        <v>34</v>
      </c>
      <c r="Q17" s="64">
        <f t="shared" si="2"/>
        <v>11</v>
      </c>
      <c r="S17" s="69"/>
      <c r="T17" s="69"/>
    </row>
    <row r="18" spans="1:20" ht="12.75">
      <c r="A18" s="1">
        <v>10</v>
      </c>
      <c r="B18" s="2" t="s">
        <v>9</v>
      </c>
      <c r="C18" s="59">
        <v>18.583561643835615</v>
      </c>
      <c r="D18" s="19">
        <v>1</v>
      </c>
      <c r="E18" s="19">
        <v>4</v>
      </c>
      <c r="F18" s="19">
        <v>4</v>
      </c>
      <c r="G18" s="19"/>
      <c r="H18" s="19"/>
      <c r="I18" s="19">
        <v>0</v>
      </c>
      <c r="J18" s="19">
        <f t="shared" si="0"/>
        <v>5</v>
      </c>
      <c r="K18" s="20">
        <f t="shared" si="1"/>
        <v>0.2152439923337756</v>
      </c>
      <c r="L18" s="19">
        <v>4</v>
      </c>
      <c r="M18" s="20">
        <f t="shared" si="3"/>
        <v>0.8</v>
      </c>
      <c r="N18" s="19">
        <f t="shared" si="4"/>
        <v>75</v>
      </c>
      <c r="O18" s="19">
        <f t="shared" si="5"/>
        <v>44</v>
      </c>
      <c r="P18" s="64">
        <f t="shared" si="6"/>
        <v>119</v>
      </c>
      <c r="Q18" s="64">
        <f t="shared" si="2"/>
        <v>67</v>
      </c>
      <c r="S18" s="69"/>
      <c r="T18" s="69"/>
    </row>
    <row r="19" spans="1:20" ht="12.75">
      <c r="A19" s="1">
        <v>11</v>
      </c>
      <c r="B19" s="2" t="s">
        <v>10</v>
      </c>
      <c r="C19" s="59">
        <v>29</v>
      </c>
      <c r="D19" s="19">
        <v>4</v>
      </c>
      <c r="E19" s="19">
        <v>6</v>
      </c>
      <c r="F19" s="19">
        <v>1</v>
      </c>
      <c r="G19" s="19">
        <v>5</v>
      </c>
      <c r="H19" s="19">
        <v>1</v>
      </c>
      <c r="I19" s="19">
        <v>0</v>
      </c>
      <c r="J19" s="19">
        <f t="shared" si="0"/>
        <v>9</v>
      </c>
      <c r="K19" s="20">
        <f t="shared" si="1"/>
        <v>0.3793103448275862</v>
      </c>
      <c r="L19" s="19">
        <v>5</v>
      </c>
      <c r="M19" s="20">
        <f t="shared" si="3"/>
        <v>0.5555555555555556</v>
      </c>
      <c r="N19" s="19">
        <f t="shared" si="4"/>
        <v>63</v>
      </c>
      <c r="O19" s="19">
        <f t="shared" si="5"/>
        <v>64</v>
      </c>
      <c r="P19" s="64">
        <f t="shared" si="6"/>
        <v>127</v>
      </c>
      <c r="Q19" s="64">
        <f t="shared" si="2"/>
        <v>75</v>
      </c>
      <c r="S19" s="69"/>
      <c r="T19" s="69"/>
    </row>
    <row r="20" spans="1:20" ht="12.75">
      <c r="A20" s="1">
        <v>12</v>
      </c>
      <c r="B20" s="2" t="s">
        <v>11</v>
      </c>
      <c r="C20" s="59">
        <v>42.5</v>
      </c>
      <c r="D20" s="19">
        <v>5</v>
      </c>
      <c r="E20" s="19">
        <v>14</v>
      </c>
      <c r="F20" s="19">
        <v>13</v>
      </c>
      <c r="G20" s="19">
        <v>1</v>
      </c>
      <c r="H20" s="19">
        <v>7</v>
      </c>
      <c r="I20" s="19">
        <v>0</v>
      </c>
      <c r="J20" s="19">
        <f t="shared" si="0"/>
        <v>12</v>
      </c>
      <c r="K20" s="20">
        <f t="shared" si="1"/>
        <v>0.35294117647058826</v>
      </c>
      <c r="L20" s="19">
        <v>10</v>
      </c>
      <c r="M20" s="20">
        <f t="shared" si="3"/>
        <v>0.8333333333333334</v>
      </c>
      <c r="N20" s="19">
        <f t="shared" si="4"/>
        <v>65</v>
      </c>
      <c r="O20" s="19">
        <f t="shared" si="5"/>
        <v>39</v>
      </c>
      <c r="P20" s="64">
        <f t="shared" si="6"/>
        <v>104</v>
      </c>
      <c r="Q20" s="64">
        <f t="shared" si="2"/>
        <v>59</v>
      </c>
      <c r="S20" s="69"/>
      <c r="T20" s="69"/>
    </row>
    <row r="21" spans="1:20" ht="12.75">
      <c r="A21" s="1">
        <v>13</v>
      </c>
      <c r="B21" s="2" t="s">
        <v>12</v>
      </c>
      <c r="C21" s="59">
        <v>35</v>
      </c>
      <c r="D21" s="19">
        <v>7</v>
      </c>
      <c r="E21" s="19">
        <v>14</v>
      </c>
      <c r="F21" s="19">
        <v>13</v>
      </c>
      <c r="G21" s="19">
        <v>1</v>
      </c>
      <c r="H21" s="19">
        <v>3</v>
      </c>
      <c r="I21" s="19">
        <v>0</v>
      </c>
      <c r="J21" s="19">
        <f t="shared" si="0"/>
        <v>18</v>
      </c>
      <c r="K21" s="20">
        <f t="shared" si="1"/>
        <v>0.42857142857142855</v>
      </c>
      <c r="L21" s="19">
        <v>7</v>
      </c>
      <c r="M21" s="20">
        <f t="shared" si="3"/>
        <v>0.3888888888888889</v>
      </c>
      <c r="N21" s="19">
        <f t="shared" si="4"/>
        <v>55</v>
      </c>
      <c r="O21" s="19">
        <f t="shared" si="5"/>
        <v>73</v>
      </c>
      <c r="P21" s="64">
        <f t="shared" si="6"/>
        <v>128</v>
      </c>
      <c r="Q21" s="64">
        <f t="shared" si="2"/>
        <v>77</v>
      </c>
      <c r="S21" s="69"/>
      <c r="T21" s="69"/>
    </row>
    <row r="22" spans="1:20" ht="12.75">
      <c r="A22" s="1">
        <v>14</v>
      </c>
      <c r="B22" s="2" t="s">
        <v>13</v>
      </c>
      <c r="C22" s="59">
        <v>38</v>
      </c>
      <c r="D22" s="19">
        <v>0</v>
      </c>
      <c r="E22" s="19">
        <v>29</v>
      </c>
      <c r="F22" s="19">
        <v>10</v>
      </c>
      <c r="G22" s="19">
        <v>19</v>
      </c>
      <c r="H22" s="19"/>
      <c r="I22" s="19">
        <v>4</v>
      </c>
      <c r="J22" s="19">
        <f t="shared" si="0"/>
        <v>29</v>
      </c>
      <c r="K22" s="20">
        <f t="shared" si="1"/>
        <v>1.368421052631579</v>
      </c>
      <c r="L22" s="19">
        <v>29</v>
      </c>
      <c r="M22" s="20">
        <f t="shared" si="3"/>
        <v>1</v>
      </c>
      <c r="N22" s="19">
        <f t="shared" si="4"/>
        <v>14</v>
      </c>
      <c r="O22" s="19">
        <f t="shared" si="5"/>
        <v>6</v>
      </c>
      <c r="P22" s="64">
        <f t="shared" si="6"/>
        <v>20</v>
      </c>
      <c r="Q22" s="64">
        <f t="shared" si="2"/>
        <v>7</v>
      </c>
      <c r="S22" s="69"/>
      <c r="T22" s="69"/>
    </row>
    <row r="23" spans="1:20" ht="12.75">
      <c r="A23" s="1">
        <v>15</v>
      </c>
      <c r="B23" s="2" t="s">
        <v>15</v>
      </c>
      <c r="C23" s="59">
        <v>33.5</v>
      </c>
      <c r="D23" s="19">
        <v>3</v>
      </c>
      <c r="E23" s="19">
        <v>9</v>
      </c>
      <c r="F23" s="19">
        <v>9</v>
      </c>
      <c r="G23" s="19"/>
      <c r="H23" s="19">
        <v>5</v>
      </c>
      <c r="I23" s="19">
        <v>4</v>
      </c>
      <c r="J23" s="19">
        <f t="shared" si="0"/>
        <v>7</v>
      </c>
      <c r="K23" s="20">
        <f t="shared" si="1"/>
        <v>0.3880597014925373</v>
      </c>
      <c r="L23" s="19">
        <v>4</v>
      </c>
      <c r="M23" s="20">
        <f t="shared" si="3"/>
        <v>0.5714285714285714</v>
      </c>
      <c r="N23" s="19">
        <f t="shared" si="4"/>
        <v>60</v>
      </c>
      <c r="O23" s="19">
        <f t="shared" si="5"/>
        <v>63</v>
      </c>
      <c r="P23" s="64">
        <f t="shared" si="6"/>
        <v>123</v>
      </c>
      <c r="Q23" s="64">
        <f t="shared" si="2"/>
        <v>73</v>
      </c>
      <c r="S23" s="69"/>
      <c r="T23" s="69"/>
    </row>
    <row r="24" spans="1:20" s="27" customFormat="1" ht="12.75">
      <c r="A24" s="1">
        <v>16</v>
      </c>
      <c r="B24" s="2" t="s">
        <v>14</v>
      </c>
      <c r="C24" s="59">
        <v>12</v>
      </c>
      <c r="D24" s="19">
        <v>2</v>
      </c>
      <c r="E24" s="19">
        <v>3</v>
      </c>
      <c r="F24" s="19">
        <v>2</v>
      </c>
      <c r="G24" s="19">
        <v>1</v>
      </c>
      <c r="H24" s="19"/>
      <c r="I24" s="19">
        <v>1</v>
      </c>
      <c r="J24" s="19">
        <f t="shared" si="0"/>
        <v>5</v>
      </c>
      <c r="K24" s="20">
        <f t="shared" si="1"/>
        <v>0.4166666666666667</v>
      </c>
      <c r="L24" s="19">
        <v>1</v>
      </c>
      <c r="M24" s="20">
        <f t="shared" si="3"/>
        <v>0.2</v>
      </c>
      <c r="N24" s="19">
        <f t="shared" si="4"/>
        <v>57</v>
      </c>
      <c r="O24" s="19">
        <f t="shared" si="5"/>
        <v>80</v>
      </c>
      <c r="P24" s="64">
        <f t="shared" si="6"/>
        <v>137</v>
      </c>
      <c r="Q24" s="64">
        <f t="shared" si="2"/>
        <v>79</v>
      </c>
      <c r="S24" s="69"/>
      <c r="T24" s="48"/>
    </row>
    <row r="25" spans="1:20" ht="12.75">
      <c r="A25" s="1">
        <v>17</v>
      </c>
      <c r="B25" s="2" t="s">
        <v>16</v>
      </c>
      <c r="C25" s="59">
        <v>21.517808219178082</v>
      </c>
      <c r="D25" s="19">
        <v>1</v>
      </c>
      <c r="E25" s="19">
        <v>0</v>
      </c>
      <c r="F25" s="19"/>
      <c r="G25" s="19"/>
      <c r="H25" s="19"/>
      <c r="I25" s="19">
        <v>0</v>
      </c>
      <c r="J25" s="19">
        <f t="shared" si="0"/>
        <v>1</v>
      </c>
      <c r="K25" s="20">
        <f t="shared" si="1"/>
        <v>0</v>
      </c>
      <c r="L25" s="19">
        <v>1</v>
      </c>
      <c r="M25" s="20">
        <f t="shared" si="3"/>
        <v>1</v>
      </c>
      <c r="N25" s="19">
        <f t="shared" si="4"/>
        <v>82</v>
      </c>
      <c r="O25" s="19">
        <f t="shared" si="5"/>
        <v>82</v>
      </c>
      <c r="P25" s="64">
        <f t="shared" si="6"/>
        <v>164</v>
      </c>
      <c r="Q25" s="64">
        <f t="shared" si="2"/>
        <v>82</v>
      </c>
      <c r="S25" s="69"/>
      <c r="T25" s="69"/>
    </row>
    <row r="26" spans="1:20" ht="12.75">
      <c r="A26" s="1">
        <v>18</v>
      </c>
      <c r="B26" s="2" t="s">
        <v>17</v>
      </c>
      <c r="C26" s="59">
        <v>24</v>
      </c>
      <c r="D26" s="19">
        <v>0</v>
      </c>
      <c r="E26" s="19">
        <v>8</v>
      </c>
      <c r="F26" s="19">
        <v>6</v>
      </c>
      <c r="G26" s="19">
        <v>2</v>
      </c>
      <c r="H26" s="19">
        <v>2</v>
      </c>
      <c r="I26" s="19">
        <v>0</v>
      </c>
      <c r="J26" s="19">
        <f t="shared" si="0"/>
        <v>6</v>
      </c>
      <c r="K26" s="20">
        <f t="shared" si="1"/>
        <v>0.4166666666666667</v>
      </c>
      <c r="L26" s="19">
        <v>6</v>
      </c>
      <c r="M26" s="20">
        <f t="shared" si="3"/>
        <v>1</v>
      </c>
      <c r="N26" s="19">
        <f t="shared" si="4"/>
        <v>57</v>
      </c>
      <c r="O26" s="19">
        <f t="shared" si="5"/>
        <v>6</v>
      </c>
      <c r="P26" s="64">
        <f t="shared" si="6"/>
        <v>63</v>
      </c>
      <c r="Q26" s="64">
        <f t="shared" si="2"/>
        <v>25</v>
      </c>
      <c r="S26" s="69"/>
      <c r="T26" s="69"/>
    </row>
    <row r="27" spans="1:20" ht="12.75">
      <c r="A27" s="1">
        <v>19</v>
      </c>
      <c r="B27" s="2" t="s">
        <v>18</v>
      </c>
      <c r="C27" s="59">
        <v>42.057534246575344</v>
      </c>
      <c r="D27" s="19">
        <v>32</v>
      </c>
      <c r="E27" s="19">
        <v>25</v>
      </c>
      <c r="F27" s="19">
        <v>3</v>
      </c>
      <c r="G27" s="19">
        <v>22</v>
      </c>
      <c r="H27" s="19">
        <v>16</v>
      </c>
      <c r="I27" s="19">
        <v>0</v>
      </c>
      <c r="J27" s="19">
        <f t="shared" si="0"/>
        <v>41</v>
      </c>
      <c r="K27" s="20">
        <f t="shared" si="1"/>
        <v>1.117516774151521</v>
      </c>
      <c r="L27" s="19">
        <v>9</v>
      </c>
      <c r="M27" s="20">
        <f t="shared" si="3"/>
        <v>0.21951219512195122</v>
      </c>
      <c r="N27" s="19">
        <f t="shared" si="4"/>
        <v>22</v>
      </c>
      <c r="O27" s="19">
        <f t="shared" si="5"/>
        <v>79</v>
      </c>
      <c r="P27" s="64">
        <f t="shared" si="6"/>
        <v>101</v>
      </c>
      <c r="Q27" s="64">
        <f t="shared" si="2"/>
        <v>55</v>
      </c>
      <c r="S27" s="69"/>
      <c r="T27" s="69"/>
    </row>
    <row r="28" spans="1:20" s="27" customFormat="1" ht="12.75">
      <c r="A28" s="1">
        <v>20</v>
      </c>
      <c r="B28" s="2" t="s">
        <v>239</v>
      </c>
      <c r="C28" s="59">
        <v>20</v>
      </c>
      <c r="D28" s="19">
        <v>0</v>
      </c>
      <c r="E28" s="19">
        <v>3</v>
      </c>
      <c r="F28" s="19">
        <v>3</v>
      </c>
      <c r="G28" s="19"/>
      <c r="H28" s="19">
        <v>2</v>
      </c>
      <c r="I28" s="19">
        <v>0</v>
      </c>
      <c r="J28" s="19">
        <f t="shared" si="0"/>
        <v>1</v>
      </c>
      <c r="K28" s="20">
        <f t="shared" si="1"/>
        <v>0.15</v>
      </c>
      <c r="L28" s="19">
        <v>1</v>
      </c>
      <c r="M28" s="20">
        <f t="shared" si="3"/>
        <v>1</v>
      </c>
      <c r="N28" s="19">
        <f t="shared" si="4"/>
        <v>79</v>
      </c>
      <c r="O28" s="19">
        <f t="shared" si="5"/>
        <v>6</v>
      </c>
      <c r="P28" s="64">
        <f t="shared" si="6"/>
        <v>85</v>
      </c>
      <c r="Q28" s="64">
        <f t="shared" si="2"/>
        <v>40</v>
      </c>
      <c r="S28" s="69"/>
      <c r="T28" s="48"/>
    </row>
    <row r="29" spans="1:20" ht="12.75">
      <c r="A29" s="1">
        <v>21</v>
      </c>
      <c r="B29" s="2" t="s">
        <v>20</v>
      </c>
      <c r="C29" s="59">
        <v>24.5</v>
      </c>
      <c r="D29" s="19">
        <v>11</v>
      </c>
      <c r="E29" s="19">
        <v>14</v>
      </c>
      <c r="F29" s="19">
        <v>14</v>
      </c>
      <c r="G29" s="19"/>
      <c r="H29" s="19">
        <v>8</v>
      </c>
      <c r="I29" s="19">
        <v>0</v>
      </c>
      <c r="J29" s="19">
        <f t="shared" si="0"/>
        <v>17</v>
      </c>
      <c r="K29" s="20">
        <f t="shared" si="1"/>
        <v>0.5714285714285714</v>
      </c>
      <c r="L29" s="19">
        <v>8</v>
      </c>
      <c r="M29" s="20">
        <f t="shared" si="3"/>
        <v>0.47058823529411764</v>
      </c>
      <c r="N29" s="19">
        <f t="shared" si="4"/>
        <v>43</v>
      </c>
      <c r="O29" s="19">
        <f t="shared" si="5"/>
        <v>68</v>
      </c>
      <c r="P29" s="64">
        <f t="shared" si="6"/>
        <v>111</v>
      </c>
      <c r="Q29" s="64">
        <f t="shared" si="2"/>
        <v>65</v>
      </c>
      <c r="S29" s="69"/>
      <c r="T29" s="69"/>
    </row>
    <row r="30" spans="1:20" s="27" customFormat="1" ht="12.75">
      <c r="A30" s="1">
        <v>22</v>
      </c>
      <c r="B30" s="2" t="s">
        <v>21</v>
      </c>
      <c r="C30" s="59">
        <v>13</v>
      </c>
      <c r="D30" s="19">
        <v>2</v>
      </c>
      <c r="E30" s="19">
        <v>3</v>
      </c>
      <c r="F30" s="19">
        <v>2</v>
      </c>
      <c r="G30" s="19">
        <v>1</v>
      </c>
      <c r="H30" s="19">
        <v>1</v>
      </c>
      <c r="I30" s="19">
        <v>1</v>
      </c>
      <c r="J30" s="19">
        <f t="shared" si="0"/>
        <v>4</v>
      </c>
      <c r="K30" s="20">
        <f t="shared" si="1"/>
        <v>0.38461538461538464</v>
      </c>
      <c r="L30" s="19">
        <v>2</v>
      </c>
      <c r="M30" s="20">
        <f t="shared" si="3"/>
        <v>0.5</v>
      </c>
      <c r="N30" s="19">
        <f t="shared" si="4"/>
        <v>61</v>
      </c>
      <c r="O30" s="19">
        <f t="shared" si="5"/>
        <v>65</v>
      </c>
      <c r="P30" s="64">
        <f t="shared" si="6"/>
        <v>126</v>
      </c>
      <c r="Q30" s="64">
        <f t="shared" si="2"/>
        <v>74</v>
      </c>
      <c r="S30" s="69"/>
      <c r="T30" s="48"/>
    </row>
    <row r="31" spans="1:20" ht="12.75">
      <c r="A31" s="1">
        <v>23</v>
      </c>
      <c r="B31" s="2" t="s">
        <v>22</v>
      </c>
      <c r="C31" s="59">
        <v>24</v>
      </c>
      <c r="D31" s="19">
        <v>1</v>
      </c>
      <c r="E31" s="19">
        <v>14</v>
      </c>
      <c r="F31" s="19">
        <v>9</v>
      </c>
      <c r="G31" s="19">
        <v>5</v>
      </c>
      <c r="H31" s="19"/>
      <c r="I31" s="19">
        <v>2</v>
      </c>
      <c r="J31" s="19">
        <f t="shared" si="0"/>
        <v>15</v>
      </c>
      <c r="K31" s="20">
        <f t="shared" si="1"/>
        <v>0.875</v>
      </c>
      <c r="L31" s="19">
        <v>12</v>
      </c>
      <c r="M31" s="20">
        <f t="shared" si="3"/>
        <v>0.8</v>
      </c>
      <c r="N31" s="19">
        <f t="shared" si="4"/>
        <v>31</v>
      </c>
      <c r="O31" s="19">
        <f t="shared" si="5"/>
        <v>44</v>
      </c>
      <c r="P31" s="64">
        <f t="shared" si="6"/>
        <v>75</v>
      </c>
      <c r="Q31" s="64">
        <f t="shared" si="2"/>
        <v>33</v>
      </c>
      <c r="S31" s="69"/>
      <c r="T31" s="69"/>
    </row>
    <row r="32" spans="1:20" ht="12.75">
      <c r="A32" s="1">
        <v>24</v>
      </c>
      <c r="B32" s="2" t="s">
        <v>23</v>
      </c>
      <c r="C32" s="59">
        <v>18.684931506849313</v>
      </c>
      <c r="D32" s="19">
        <v>0</v>
      </c>
      <c r="E32" s="19">
        <v>18</v>
      </c>
      <c r="F32" s="19">
        <v>17</v>
      </c>
      <c r="G32" s="19">
        <v>1</v>
      </c>
      <c r="H32" s="19">
        <v>3</v>
      </c>
      <c r="I32" s="19">
        <v>0</v>
      </c>
      <c r="J32" s="19">
        <f t="shared" si="0"/>
        <v>15</v>
      </c>
      <c r="K32" s="20">
        <f t="shared" si="1"/>
        <v>1.0168621700879765</v>
      </c>
      <c r="L32" s="19">
        <v>15</v>
      </c>
      <c r="M32" s="20">
        <f t="shared" si="3"/>
        <v>1</v>
      </c>
      <c r="N32" s="19">
        <f t="shared" si="4"/>
        <v>26</v>
      </c>
      <c r="O32" s="19">
        <f t="shared" si="5"/>
        <v>6</v>
      </c>
      <c r="P32" s="64">
        <f t="shared" si="6"/>
        <v>32</v>
      </c>
      <c r="Q32" s="64">
        <f t="shared" si="2"/>
        <v>10</v>
      </c>
      <c r="S32" s="69"/>
      <c r="T32" s="69"/>
    </row>
    <row r="33" spans="1:20" ht="12.75">
      <c r="A33" s="1">
        <v>25</v>
      </c>
      <c r="B33" s="2" t="s">
        <v>238</v>
      </c>
      <c r="C33" s="59">
        <v>17</v>
      </c>
      <c r="D33" s="19">
        <v>0</v>
      </c>
      <c r="E33" s="19">
        <v>5</v>
      </c>
      <c r="F33" s="19">
        <v>5</v>
      </c>
      <c r="G33" s="19"/>
      <c r="H33" s="19">
        <v>4</v>
      </c>
      <c r="I33" s="19">
        <v>0</v>
      </c>
      <c r="J33" s="19">
        <f t="shared" si="0"/>
        <v>1</v>
      </c>
      <c r="K33" s="20">
        <f t="shared" si="1"/>
        <v>0.29411764705882354</v>
      </c>
      <c r="L33" s="19">
        <v>3</v>
      </c>
      <c r="M33" s="20">
        <f t="shared" si="3"/>
        <v>3</v>
      </c>
      <c r="N33" s="19">
        <f t="shared" si="4"/>
        <v>70</v>
      </c>
      <c r="O33" s="19">
        <f t="shared" si="5"/>
        <v>1</v>
      </c>
      <c r="P33" s="64">
        <f t="shared" si="6"/>
        <v>71</v>
      </c>
      <c r="Q33" s="64">
        <f t="shared" si="2"/>
        <v>29</v>
      </c>
      <c r="S33" s="69"/>
      <c r="T33" s="69"/>
    </row>
    <row r="34" spans="1:20" ht="12.75">
      <c r="A34" s="1">
        <v>26</v>
      </c>
      <c r="B34" s="2" t="s">
        <v>25</v>
      </c>
      <c r="C34" s="59">
        <v>19.601369863013698</v>
      </c>
      <c r="D34" s="19">
        <v>5</v>
      </c>
      <c r="E34" s="19">
        <v>9</v>
      </c>
      <c r="F34" s="19">
        <v>6</v>
      </c>
      <c r="G34" s="19">
        <v>3</v>
      </c>
      <c r="H34" s="19">
        <v>1</v>
      </c>
      <c r="I34" s="19">
        <v>1</v>
      </c>
      <c r="J34" s="19">
        <f t="shared" si="0"/>
        <v>13</v>
      </c>
      <c r="K34" s="20">
        <f t="shared" si="1"/>
        <v>0.6632189531064365</v>
      </c>
      <c r="L34" s="19">
        <v>4</v>
      </c>
      <c r="M34" s="20">
        <f t="shared" si="3"/>
        <v>0.3076923076923077</v>
      </c>
      <c r="N34" s="19">
        <f t="shared" si="4"/>
        <v>39</v>
      </c>
      <c r="O34" s="19">
        <f t="shared" si="5"/>
        <v>76</v>
      </c>
      <c r="P34" s="64">
        <f t="shared" si="6"/>
        <v>115</v>
      </c>
      <c r="Q34" s="64">
        <f t="shared" si="2"/>
        <v>66</v>
      </c>
      <c r="S34" s="69"/>
      <c r="T34" s="69"/>
    </row>
    <row r="35" spans="1:20" ht="12.75">
      <c r="A35" s="1">
        <v>27</v>
      </c>
      <c r="B35" s="2" t="s">
        <v>26</v>
      </c>
      <c r="C35" s="59">
        <v>46</v>
      </c>
      <c r="D35" s="19">
        <v>7</v>
      </c>
      <c r="E35" s="19">
        <v>17</v>
      </c>
      <c r="F35" s="19">
        <v>13</v>
      </c>
      <c r="G35" s="19">
        <v>4</v>
      </c>
      <c r="H35" s="19">
        <v>6</v>
      </c>
      <c r="I35" s="19">
        <v>0</v>
      </c>
      <c r="J35" s="19">
        <f t="shared" si="0"/>
        <v>18</v>
      </c>
      <c r="K35" s="20">
        <f t="shared" si="1"/>
        <v>0.45652173913043476</v>
      </c>
      <c r="L35" s="19">
        <v>12</v>
      </c>
      <c r="M35" s="20">
        <f t="shared" si="3"/>
        <v>0.6666666666666666</v>
      </c>
      <c r="N35" s="19">
        <f t="shared" si="4"/>
        <v>53</v>
      </c>
      <c r="O35" s="19">
        <f t="shared" si="5"/>
        <v>57</v>
      </c>
      <c r="P35" s="64">
        <f t="shared" si="6"/>
        <v>110</v>
      </c>
      <c r="Q35" s="64">
        <f t="shared" si="2"/>
        <v>63</v>
      </c>
      <c r="S35" s="69"/>
      <c r="T35" s="69"/>
    </row>
    <row r="36" spans="1:20" ht="12.75">
      <c r="A36" s="1">
        <v>28</v>
      </c>
      <c r="B36" s="2" t="s">
        <v>27</v>
      </c>
      <c r="C36" s="59">
        <v>28</v>
      </c>
      <c r="D36" s="19">
        <v>5</v>
      </c>
      <c r="E36" s="19">
        <v>1</v>
      </c>
      <c r="F36" s="19">
        <v>1</v>
      </c>
      <c r="G36" s="19"/>
      <c r="H36" s="19"/>
      <c r="I36" s="19">
        <v>0</v>
      </c>
      <c r="J36" s="19">
        <f t="shared" si="0"/>
        <v>6</v>
      </c>
      <c r="K36" s="20">
        <f t="shared" si="1"/>
        <v>0.03571428571428571</v>
      </c>
      <c r="L36" s="19">
        <v>5</v>
      </c>
      <c r="M36" s="20">
        <f t="shared" si="3"/>
        <v>0.8333333333333334</v>
      </c>
      <c r="N36" s="19">
        <f t="shared" si="4"/>
        <v>81</v>
      </c>
      <c r="O36" s="19">
        <f t="shared" si="5"/>
        <v>39</v>
      </c>
      <c r="P36" s="64">
        <f t="shared" si="6"/>
        <v>120</v>
      </c>
      <c r="Q36" s="64">
        <f t="shared" si="2"/>
        <v>70</v>
      </c>
      <c r="S36" s="69"/>
      <c r="T36" s="69"/>
    </row>
    <row r="37" spans="1:20" ht="12.75">
      <c r="A37" s="1">
        <v>29</v>
      </c>
      <c r="B37" s="2" t="s">
        <v>28</v>
      </c>
      <c r="C37" s="59">
        <v>30.5972602739726</v>
      </c>
      <c r="D37" s="19">
        <v>2</v>
      </c>
      <c r="E37" s="19">
        <v>10</v>
      </c>
      <c r="F37" s="19">
        <v>5</v>
      </c>
      <c r="G37" s="19">
        <v>5</v>
      </c>
      <c r="H37" s="19">
        <v>6</v>
      </c>
      <c r="I37" s="19">
        <v>0</v>
      </c>
      <c r="J37" s="19">
        <f t="shared" si="0"/>
        <v>6</v>
      </c>
      <c r="K37" s="20">
        <f t="shared" si="1"/>
        <v>0.4902399713467049</v>
      </c>
      <c r="L37" s="19">
        <v>5</v>
      </c>
      <c r="M37" s="20">
        <f t="shared" si="3"/>
        <v>0.8333333333333334</v>
      </c>
      <c r="N37" s="19">
        <f t="shared" si="4"/>
        <v>48</v>
      </c>
      <c r="O37" s="19">
        <f t="shared" si="5"/>
        <v>39</v>
      </c>
      <c r="P37" s="64">
        <f t="shared" si="6"/>
        <v>87</v>
      </c>
      <c r="Q37" s="64">
        <f t="shared" si="2"/>
        <v>46</v>
      </c>
      <c r="S37" s="69"/>
      <c r="T37" s="69"/>
    </row>
    <row r="38" spans="1:20" ht="12.75">
      <c r="A38" s="1">
        <v>30</v>
      </c>
      <c r="B38" s="2" t="s">
        <v>29</v>
      </c>
      <c r="C38" s="59">
        <v>19.5</v>
      </c>
      <c r="D38" s="19">
        <v>1</v>
      </c>
      <c r="E38" s="19">
        <v>2</v>
      </c>
      <c r="F38" s="19">
        <v>1</v>
      </c>
      <c r="G38" s="19">
        <v>1</v>
      </c>
      <c r="H38" s="19"/>
      <c r="I38" s="19">
        <v>0</v>
      </c>
      <c r="J38" s="19">
        <f t="shared" si="0"/>
        <v>3</v>
      </c>
      <c r="K38" s="20">
        <f t="shared" si="1"/>
        <v>0.15384615384615385</v>
      </c>
      <c r="L38" s="19">
        <v>4</v>
      </c>
      <c r="M38" s="20">
        <f t="shared" si="3"/>
        <v>1.3333333333333333</v>
      </c>
      <c r="N38" s="19">
        <f t="shared" si="4"/>
        <v>78</v>
      </c>
      <c r="O38" s="19">
        <f t="shared" si="5"/>
        <v>2</v>
      </c>
      <c r="P38" s="64">
        <f t="shared" si="6"/>
        <v>80</v>
      </c>
      <c r="Q38" s="64">
        <f t="shared" si="2"/>
        <v>36</v>
      </c>
      <c r="S38" s="69"/>
      <c r="T38" s="69"/>
    </row>
    <row r="39" spans="1:20" ht="12.75">
      <c r="A39" s="1">
        <v>31</v>
      </c>
      <c r="B39" s="2" t="s">
        <v>30</v>
      </c>
      <c r="C39" s="59">
        <v>59.5</v>
      </c>
      <c r="D39" s="19">
        <v>4</v>
      </c>
      <c r="E39" s="19">
        <v>13</v>
      </c>
      <c r="F39" s="19">
        <v>8</v>
      </c>
      <c r="G39" s="19">
        <v>5</v>
      </c>
      <c r="H39" s="19">
        <v>7</v>
      </c>
      <c r="I39" s="19">
        <v>0</v>
      </c>
      <c r="J39" s="19">
        <f t="shared" si="0"/>
        <v>10</v>
      </c>
      <c r="K39" s="20">
        <f t="shared" si="1"/>
        <v>0.3025210084033613</v>
      </c>
      <c r="L39" s="19">
        <v>9</v>
      </c>
      <c r="M39" s="20">
        <f t="shared" si="3"/>
        <v>0.9</v>
      </c>
      <c r="N39" s="19">
        <f t="shared" si="4"/>
        <v>68</v>
      </c>
      <c r="O39" s="19">
        <f t="shared" si="5"/>
        <v>27</v>
      </c>
      <c r="P39" s="64">
        <f t="shared" si="6"/>
        <v>95</v>
      </c>
      <c r="Q39" s="64">
        <f t="shared" si="2"/>
        <v>50</v>
      </c>
      <c r="S39" s="69"/>
      <c r="T39" s="69"/>
    </row>
    <row r="40" spans="1:20" ht="12.75">
      <c r="A40" s="1">
        <v>32</v>
      </c>
      <c r="B40" s="2" t="s">
        <v>31</v>
      </c>
      <c r="C40" s="59">
        <v>51.83835616438356</v>
      </c>
      <c r="D40" s="19">
        <v>23</v>
      </c>
      <c r="E40" s="19">
        <v>50</v>
      </c>
      <c r="F40" s="19">
        <v>46</v>
      </c>
      <c r="G40" s="19">
        <v>4</v>
      </c>
      <c r="H40" s="19">
        <v>34</v>
      </c>
      <c r="I40" s="19">
        <v>7</v>
      </c>
      <c r="J40" s="19">
        <f t="shared" si="0"/>
        <v>39</v>
      </c>
      <c r="K40" s="20">
        <f t="shared" si="1"/>
        <v>1.1767348448813488</v>
      </c>
      <c r="L40" s="19">
        <v>28</v>
      </c>
      <c r="M40" s="20">
        <f t="shared" si="3"/>
        <v>0.717948717948718</v>
      </c>
      <c r="N40" s="19">
        <f t="shared" si="4"/>
        <v>20</v>
      </c>
      <c r="O40" s="19">
        <f t="shared" si="5"/>
        <v>52</v>
      </c>
      <c r="P40" s="64">
        <f t="shared" si="6"/>
        <v>72</v>
      </c>
      <c r="Q40" s="64">
        <f t="shared" si="2"/>
        <v>30</v>
      </c>
      <c r="S40" s="69"/>
      <c r="T40" s="69"/>
    </row>
    <row r="41" spans="1:20" ht="12.75">
      <c r="A41" s="1">
        <v>33</v>
      </c>
      <c r="B41" s="2" t="s">
        <v>32</v>
      </c>
      <c r="C41" s="59">
        <v>19</v>
      </c>
      <c r="D41" s="19">
        <v>10</v>
      </c>
      <c r="E41" s="19">
        <v>11</v>
      </c>
      <c r="F41" s="19">
        <v>2</v>
      </c>
      <c r="G41" s="19">
        <v>9</v>
      </c>
      <c r="H41" s="19">
        <v>9</v>
      </c>
      <c r="I41" s="19">
        <v>0</v>
      </c>
      <c r="J41" s="19">
        <f aca="true" t="shared" si="7" ref="J41:J72">E41-H41+D41</f>
        <v>12</v>
      </c>
      <c r="K41" s="20">
        <f aca="true" t="shared" si="8" ref="K41:K72">(F41+G41*2+I41)/C41</f>
        <v>1.0526315789473684</v>
      </c>
      <c r="L41" s="19">
        <v>3</v>
      </c>
      <c r="M41" s="20">
        <f t="shared" si="3"/>
        <v>0.25</v>
      </c>
      <c r="N41" s="19">
        <f t="shared" si="4"/>
        <v>24</v>
      </c>
      <c r="O41" s="19">
        <f t="shared" si="5"/>
        <v>78</v>
      </c>
      <c r="P41" s="64">
        <f t="shared" si="6"/>
        <v>102</v>
      </c>
      <c r="Q41" s="64">
        <f aca="true" t="shared" si="9" ref="Q41:Q72">IF(K41=0,82,RANK(P41,P$9:P$90,1))</f>
        <v>56</v>
      </c>
      <c r="S41" s="69"/>
      <c r="T41" s="69"/>
    </row>
    <row r="42" spans="1:20" ht="12.75">
      <c r="A42" s="1">
        <v>34</v>
      </c>
      <c r="B42" s="2" t="s">
        <v>33</v>
      </c>
      <c r="C42" s="59">
        <v>25</v>
      </c>
      <c r="D42" s="19">
        <v>4</v>
      </c>
      <c r="E42" s="19">
        <v>24</v>
      </c>
      <c r="F42" s="19">
        <v>7</v>
      </c>
      <c r="G42" s="19">
        <v>17</v>
      </c>
      <c r="H42" s="19">
        <v>1</v>
      </c>
      <c r="I42" s="19">
        <v>2</v>
      </c>
      <c r="J42" s="19">
        <f t="shared" si="7"/>
        <v>27</v>
      </c>
      <c r="K42" s="20">
        <f t="shared" si="8"/>
        <v>1.72</v>
      </c>
      <c r="L42" s="19">
        <v>24</v>
      </c>
      <c r="M42" s="20">
        <f t="shared" si="3"/>
        <v>0.8888888888888888</v>
      </c>
      <c r="N42" s="19">
        <f t="shared" si="4"/>
        <v>9</v>
      </c>
      <c r="O42" s="19">
        <f t="shared" si="5"/>
        <v>29</v>
      </c>
      <c r="P42" s="64">
        <f t="shared" si="6"/>
        <v>38</v>
      </c>
      <c r="Q42" s="64">
        <f t="shared" si="9"/>
        <v>13</v>
      </c>
      <c r="S42" s="69"/>
      <c r="T42" s="69"/>
    </row>
    <row r="43" spans="1:20" ht="12.75">
      <c r="A43" s="1">
        <v>35</v>
      </c>
      <c r="B43" s="2" t="s">
        <v>237</v>
      </c>
      <c r="C43" s="59">
        <v>34</v>
      </c>
      <c r="D43" s="19">
        <v>5</v>
      </c>
      <c r="E43" s="19">
        <v>10</v>
      </c>
      <c r="F43" s="19">
        <v>3</v>
      </c>
      <c r="G43" s="19">
        <v>7</v>
      </c>
      <c r="H43" s="19">
        <v>6</v>
      </c>
      <c r="I43" s="19">
        <v>2</v>
      </c>
      <c r="J43" s="19">
        <f t="shared" si="7"/>
        <v>9</v>
      </c>
      <c r="K43" s="20">
        <f t="shared" si="8"/>
        <v>0.5588235294117647</v>
      </c>
      <c r="L43" s="19">
        <v>7</v>
      </c>
      <c r="M43" s="20">
        <f t="shared" si="3"/>
        <v>0.7777777777777778</v>
      </c>
      <c r="N43" s="19">
        <f t="shared" si="4"/>
        <v>44</v>
      </c>
      <c r="O43" s="19">
        <f t="shared" si="5"/>
        <v>47</v>
      </c>
      <c r="P43" s="64">
        <f t="shared" si="6"/>
        <v>91</v>
      </c>
      <c r="Q43" s="64">
        <f t="shared" si="9"/>
        <v>49</v>
      </c>
      <c r="S43" s="69"/>
      <c r="T43" s="69"/>
    </row>
    <row r="44" spans="1:20" ht="12.75">
      <c r="A44" s="1">
        <v>36</v>
      </c>
      <c r="B44" s="2" t="s">
        <v>35</v>
      </c>
      <c r="C44" s="59">
        <v>32</v>
      </c>
      <c r="D44" s="19">
        <v>2</v>
      </c>
      <c r="E44" s="19">
        <v>16</v>
      </c>
      <c r="F44" s="19">
        <v>4</v>
      </c>
      <c r="G44" s="19">
        <v>12</v>
      </c>
      <c r="H44" s="19">
        <v>4</v>
      </c>
      <c r="I44" s="19">
        <v>0</v>
      </c>
      <c r="J44" s="19">
        <f t="shared" si="7"/>
        <v>14</v>
      </c>
      <c r="K44" s="20">
        <f t="shared" si="8"/>
        <v>0.875</v>
      </c>
      <c r="L44" s="19">
        <v>13</v>
      </c>
      <c r="M44" s="20">
        <f t="shared" si="3"/>
        <v>0.9285714285714286</v>
      </c>
      <c r="N44" s="19">
        <f t="shared" si="4"/>
        <v>31</v>
      </c>
      <c r="O44" s="19">
        <f t="shared" si="5"/>
        <v>26</v>
      </c>
      <c r="P44" s="64">
        <f t="shared" si="6"/>
        <v>57</v>
      </c>
      <c r="Q44" s="64">
        <f t="shared" si="9"/>
        <v>21</v>
      </c>
      <c r="S44" s="69"/>
      <c r="T44" s="69"/>
    </row>
    <row r="45" spans="1:20" ht="12.75">
      <c r="A45" s="1">
        <v>37</v>
      </c>
      <c r="B45" s="2" t="s">
        <v>36</v>
      </c>
      <c r="C45" s="59">
        <v>17.75068493150685</v>
      </c>
      <c r="D45" s="19">
        <v>0</v>
      </c>
      <c r="E45" s="19">
        <v>11</v>
      </c>
      <c r="F45" s="19">
        <v>11</v>
      </c>
      <c r="G45" s="19"/>
      <c r="H45" s="19">
        <v>3</v>
      </c>
      <c r="I45" s="19">
        <v>1</v>
      </c>
      <c r="J45" s="19">
        <f t="shared" si="7"/>
        <v>8</v>
      </c>
      <c r="K45" s="20">
        <f t="shared" si="8"/>
        <v>0.6760302515820342</v>
      </c>
      <c r="L45" s="19">
        <v>6</v>
      </c>
      <c r="M45" s="20">
        <f t="shared" si="3"/>
        <v>0.75</v>
      </c>
      <c r="N45" s="19">
        <f t="shared" si="4"/>
        <v>38</v>
      </c>
      <c r="O45" s="19">
        <f t="shared" si="5"/>
        <v>48</v>
      </c>
      <c r="P45" s="64">
        <f t="shared" si="6"/>
        <v>86</v>
      </c>
      <c r="Q45" s="64">
        <f t="shared" si="9"/>
        <v>44</v>
      </c>
      <c r="S45" s="69"/>
      <c r="T45" s="69"/>
    </row>
    <row r="46" spans="1:20" ht="12.75">
      <c r="A46" s="1">
        <v>38</v>
      </c>
      <c r="B46" s="2" t="s">
        <v>37</v>
      </c>
      <c r="C46" s="59">
        <v>18.5</v>
      </c>
      <c r="D46" s="19">
        <v>1</v>
      </c>
      <c r="E46" s="19">
        <v>18</v>
      </c>
      <c r="F46" s="19">
        <v>10</v>
      </c>
      <c r="G46" s="19">
        <v>8</v>
      </c>
      <c r="H46" s="19">
        <v>9</v>
      </c>
      <c r="I46" s="19">
        <v>0</v>
      </c>
      <c r="J46" s="19">
        <f t="shared" si="7"/>
        <v>10</v>
      </c>
      <c r="K46" s="20">
        <f t="shared" si="8"/>
        <v>1.4054054054054055</v>
      </c>
      <c r="L46" s="19">
        <v>10</v>
      </c>
      <c r="M46" s="20">
        <f t="shared" si="3"/>
        <v>1</v>
      </c>
      <c r="N46" s="19">
        <f t="shared" si="4"/>
        <v>13</v>
      </c>
      <c r="O46" s="19">
        <f t="shared" si="5"/>
        <v>6</v>
      </c>
      <c r="P46" s="64">
        <f t="shared" si="6"/>
        <v>19</v>
      </c>
      <c r="Q46" s="64">
        <f t="shared" si="9"/>
        <v>5</v>
      </c>
      <c r="S46" s="69"/>
      <c r="T46" s="69"/>
    </row>
    <row r="47" spans="1:20" s="27" customFormat="1" ht="12.75">
      <c r="A47" s="1">
        <v>39</v>
      </c>
      <c r="B47" s="2" t="s">
        <v>38</v>
      </c>
      <c r="C47" s="59">
        <v>19</v>
      </c>
      <c r="D47" s="19">
        <v>0</v>
      </c>
      <c r="E47" s="19">
        <v>3</v>
      </c>
      <c r="F47" s="19">
        <v>2</v>
      </c>
      <c r="G47" s="19">
        <v>1</v>
      </c>
      <c r="H47" s="19">
        <v>1</v>
      </c>
      <c r="I47" s="19">
        <v>0</v>
      </c>
      <c r="J47" s="19">
        <f t="shared" si="7"/>
        <v>2</v>
      </c>
      <c r="K47" s="20">
        <f t="shared" si="8"/>
        <v>0.21052631578947367</v>
      </c>
      <c r="L47" s="19">
        <v>2</v>
      </c>
      <c r="M47" s="20">
        <f t="shared" si="3"/>
        <v>1</v>
      </c>
      <c r="N47" s="19">
        <f t="shared" si="4"/>
        <v>77</v>
      </c>
      <c r="O47" s="19">
        <f t="shared" si="5"/>
        <v>6</v>
      </c>
      <c r="P47" s="64">
        <f t="shared" si="6"/>
        <v>83</v>
      </c>
      <c r="Q47" s="64">
        <f t="shared" si="9"/>
        <v>38</v>
      </c>
      <c r="S47" s="69"/>
      <c r="T47" s="48"/>
    </row>
    <row r="48" spans="1:20" ht="12.75">
      <c r="A48" s="1">
        <v>40</v>
      </c>
      <c r="B48" s="2" t="s">
        <v>39</v>
      </c>
      <c r="C48" s="59">
        <v>105</v>
      </c>
      <c r="D48" s="19">
        <v>13</v>
      </c>
      <c r="E48" s="19">
        <v>27</v>
      </c>
      <c r="F48" s="19">
        <v>11</v>
      </c>
      <c r="G48" s="19">
        <v>16</v>
      </c>
      <c r="H48" s="19">
        <v>23</v>
      </c>
      <c r="I48" s="19">
        <v>2</v>
      </c>
      <c r="J48" s="19">
        <f t="shared" si="7"/>
        <v>17</v>
      </c>
      <c r="K48" s="20">
        <f t="shared" si="8"/>
        <v>0.42857142857142855</v>
      </c>
      <c r="L48" s="19">
        <v>7</v>
      </c>
      <c r="M48" s="20">
        <f t="shared" si="3"/>
        <v>0.4117647058823529</v>
      </c>
      <c r="N48" s="19">
        <f t="shared" si="4"/>
        <v>55</v>
      </c>
      <c r="O48" s="19">
        <f t="shared" si="5"/>
        <v>72</v>
      </c>
      <c r="P48" s="64">
        <f t="shared" si="6"/>
        <v>127</v>
      </c>
      <c r="Q48" s="64">
        <f t="shared" si="9"/>
        <v>75</v>
      </c>
      <c r="S48" s="69"/>
      <c r="T48" s="69"/>
    </row>
    <row r="49" spans="1:20" ht="12.75">
      <c r="A49" s="1">
        <v>41</v>
      </c>
      <c r="B49" s="2" t="s">
        <v>236</v>
      </c>
      <c r="C49" s="59">
        <v>60.5</v>
      </c>
      <c r="D49" s="19">
        <v>8</v>
      </c>
      <c r="E49" s="19">
        <v>22</v>
      </c>
      <c r="F49" s="19">
        <v>21</v>
      </c>
      <c r="G49" s="19">
        <v>1</v>
      </c>
      <c r="H49" s="19">
        <v>12</v>
      </c>
      <c r="I49" s="19">
        <v>0</v>
      </c>
      <c r="J49" s="19">
        <f t="shared" si="7"/>
        <v>18</v>
      </c>
      <c r="K49" s="20">
        <f t="shared" si="8"/>
        <v>0.38016528925619836</v>
      </c>
      <c r="L49" s="19">
        <v>11</v>
      </c>
      <c r="M49" s="20">
        <f t="shared" si="3"/>
        <v>0.6111111111111112</v>
      </c>
      <c r="N49" s="19">
        <f t="shared" si="4"/>
        <v>62</v>
      </c>
      <c r="O49" s="19">
        <f t="shared" si="5"/>
        <v>60</v>
      </c>
      <c r="P49" s="64">
        <f t="shared" si="6"/>
        <v>122</v>
      </c>
      <c r="Q49" s="64">
        <f t="shared" si="9"/>
        <v>72</v>
      </c>
      <c r="S49" s="69"/>
      <c r="T49" s="69"/>
    </row>
    <row r="50" spans="1:20" ht="12.75">
      <c r="A50" s="1">
        <v>42</v>
      </c>
      <c r="B50" s="2" t="s">
        <v>41</v>
      </c>
      <c r="C50" s="59">
        <v>29.895890410958906</v>
      </c>
      <c r="D50" s="19">
        <v>2</v>
      </c>
      <c r="E50" s="19">
        <v>10</v>
      </c>
      <c r="F50" s="19">
        <v>9</v>
      </c>
      <c r="G50" s="19">
        <v>1</v>
      </c>
      <c r="H50" s="19">
        <v>7</v>
      </c>
      <c r="I50" s="19">
        <v>0</v>
      </c>
      <c r="J50" s="19">
        <f t="shared" si="7"/>
        <v>5</v>
      </c>
      <c r="K50" s="20">
        <f t="shared" si="8"/>
        <v>0.36794354838709675</v>
      </c>
      <c r="L50" s="19">
        <v>4</v>
      </c>
      <c r="M50" s="20">
        <f t="shared" si="3"/>
        <v>0.8</v>
      </c>
      <c r="N50" s="19">
        <f t="shared" si="4"/>
        <v>64</v>
      </c>
      <c r="O50" s="19">
        <f t="shared" si="5"/>
        <v>44</v>
      </c>
      <c r="P50" s="64">
        <f t="shared" si="6"/>
        <v>108</v>
      </c>
      <c r="Q50" s="64">
        <f t="shared" si="9"/>
        <v>61</v>
      </c>
      <c r="S50" s="69"/>
      <c r="T50" s="69"/>
    </row>
    <row r="51" spans="1:20" s="27" customFormat="1" ht="12.75">
      <c r="A51" s="1">
        <v>43</v>
      </c>
      <c r="B51" s="2" t="s">
        <v>42</v>
      </c>
      <c r="C51" s="59">
        <v>12</v>
      </c>
      <c r="D51" s="19">
        <v>0</v>
      </c>
      <c r="E51" s="19">
        <v>8</v>
      </c>
      <c r="F51" s="19">
        <v>1</v>
      </c>
      <c r="G51" s="19">
        <v>7</v>
      </c>
      <c r="H51" s="19">
        <v>7</v>
      </c>
      <c r="I51" s="19">
        <v>0</v>
      </c>
      <c r="J51" s="19">
        <f t="shared" si="7"/>
        <v>1</v>
      </c>
      <c r="K51" s="20">
        <f t="shared" si="8"/>
        <v>1.25</v>
      </c>
      <c r="L51" s="19">
        <v>1</v>
      </c>
      <c r="M51" s="20">
        <f t="shared" si="3"/>
        <v>1</v>
      </c>
      <c r="N51" s="19">
        <f t="shared" si="4"/>
        <v>18</v>
      </c>
      <c r="O51" s="19">
        <f t="shared" si="5"/>
        <v>6</v>
      </c>
      <c r="P51" s="64">
        <f t="shared" si="6"/>
        <v>24</v>
      </c>
      <c r="Q51" s="64">
        <f t="shared" si="9"/>
        <v>8</v>
      </c>
      <c r="S51" s="69"/>
      <c r="T51" s="48"/>
    </row>
    <row r="52" spans="1:20" ht="12.75">
      <c r="A52" s="1">
        <v>44</v>
      </c>
      <c r="B52" s="2" t="s">
        <v>43</v>
      </c>
      <c r="C52" s="59">
        <v>56</v>
      </c>
      <c r="D52" s="19">
        <v>18</v>
      </c>
      <c r="E52" s="19">
        <v>31</v>
      </c>
      <c r="F52" s="19">
        <v>27</v>
      </c>
      <c r="G52" s="19">
        <v>4</v>
      </c>
      <c r="H52" s="19">
        <v>4</v>
      </c>
      <c r="I52" s="19">
        <v>3</v>
      </c>
      <c r="J52" s="19">
        <f t="shared" si="7"/>
        <v>45</v>
      </c>
      <c r="K52" s="20">
        <f t="shared" si="8"/>
        <v>0.6785714285714286</v>
      </c>
      <c r="L52" s="19">
        <v>43</v>
      </c>
      <c r="M52" s="20">
        <f t="shared" si="3"/>
        <v>0.9555555555555556</v>
      </c>
      <c r="N52" s="19">
        <f t="shared" si="4"/>
        <v>37</v>
      </c>
      <c r="O52" s="19">
        <f t="shared" si="5"/>
        <v>24</v>
      </c>
      <c r="P52" s="64">
        <f t="shared" si="6"/>
        <v>61</v>
      </c>
      <c r="Q52" s="64">
        <f t="shared" si="9"/>
        <v>24</v>
      </c>
      <c r="S52" s="69"/>
      <c r="T52" s="69"/>
    </row>
    <row r="53" spans="1:20" ht="12.75">
      <c r="A53" s="1">
        <v>45</v>
      </c>
      <c r="B53" s="2" t="s">
        <v>44</v>
      </c>
      <c r="C53" s="59">
        <v>19</v>
      </c>
      <c r="D53" s="19">
        <v>2</v>
      </c>
      <c r="E53" s="19">
        <v>6</v>
      </c>
      <c r="F53" s="19">
        <v>3</v>
      </c>
      <c r="G53" s="19">
        <v>3</v>
      </c>
      <c r="H53" s="19">
        <v>1</v>
      </c>
      <c r="I53" s="19">
        <v>0</v>
      </c>
      <c r="J53" s="19">
        <f t="shared" si="7"/>
        <v>7</v>
      </c>
      <c r="K53" s="20">
        <f t="shared" si="8"/>
        <v>0.47368421052631576</v>
      </c>
      <c r="L53" s="19">
        <v>6</v>
      </c>
      <c r="M53" s="20">
        <f t="shared" si="3"/>
        <v>0.8571428571428571</v>
      </c>
      <c r="N53" s="19">
        <f t="shared" si="4"/>
        <v>51</v>
      </c>
      <c r="O53" s="19">
        <f t="shared" si="5"/>
        <v>34</v>
      </c>
      <c r="P53" s="64">
        <f t="shared" si="6"/>
        <v>85</v>
      </c>
      <c r="Q53" s="64">
        <f t="shared" si="9"/>
        <v>40</v>
      </c>
      <c r="S53" s="69"/>
      <c r="T53" s="69"/>
    </row>
    <row r="54" spans="1:20" ht="12.75">
      <c r="A54" s="1">
        <v>46</v>
      </c>
      <c r="B54" s="2" t="s">
        <v>45</v>
      </c>
      <c r="C54" s="59">
        <v>51</v>
      </c>
      <c r="D54" s="19">
        <v>1</v>
      </c>
      <c r="E54" s="19">
        <v>23</v>
      </c>
      <c r="F54" s="19">
        <v>20</v>
      </c>
      <c r="G54" s="19">
        <v>3</v>
      </c>
      <c r="H54" s="19">
        <v>7</v>
      </c>
      <c r="I54" s="19">
        <v>6</v>
      </c>
      <c r="J54" s="19">
        <f t="shared" si="7"/>
        <v>17</v>
      </c>
      <c r="K54" s="20">
        <f t="shared" si="8"/>
        <v>0.6274509803921569</v>
      </c>
      <c r="L54" s="19">
        <v>10</v>
      </c>
      <c r="M54" s="20">
        <f t="shared" si="3"/>
        <v>0.5882352941176471</v>
      </c>
      <c r="N54" s="19">
        <f t="shared" si="4"/>
        <v>41</v>
      </c>
      <c r="O54" s="19">
        <f t="shared" si="5"/>
        <v>62</v>
      </c>
      <c r="P54" s="64">
        <f t="shared" si="6"/>
        <v>103</v>
      </c>
      <c r="Q54" s="64">
        <f t="shared" si="9"/>
        <v>58</v>
      </c>
      <c r="S54" s="69"/>
      <c r="T54" s="69"/>
    </row>
    <row r="55" spans="1:20" ht="12.75">
      <c r="A55" s="1">
        <v>47</v>
      </c>
      <c r="B55" s="2" t="s">
        <v>46</v>
      </c>
      <c r="C55" s="59">
        <v>42</v>
      </c>
      <c r="D55" s="19">
        <v>2</v>
      </c>
      <c r="E55" s="19">
        <v>33</v>
      </c>
      <c r="F55" s="19">
        <v>10</v>
      </c>
      <c r="G55" s="19">
        <v>23</v>
      </c>
      <c r="H55" s="19">
        <v>23</v>
      </c>
      <c r="I55" s="19">
        <v>0</v>
      </c>
      <c r="J55" s="19">
        <f t="shared" si="7"/>
        <v>12</v>
      </c>
      <c r="K55" s="20">
        <f t="shared" si="8"/>
        <v>1.3333333333333333</v>
      </c>
      <c r="L55" s="19">
        <v>14</v>
      </c>
      <c r="M55" s="20">
        <f t="shared" si="3"/>
        <v>1.1666666666666667</v>
      </c>
      <c r="N55" s="19">
        <f t="shared" si="4"/>
        <v>15</v>
      </c>
      <c r="O55" s="19">
        <f t="shared" si="5"/>
        <v>4</v>
      </c>
      <c r="P55" s="64">
        <f t="shared" si="6"/>
        <v>19</v>
      </c>
      <c r="Q55" s="64">
        <f t="shared" si="9"/>
        <v>5</v>
      </c>
      <c r="S55" s="69"/>
      <c r="T55" s="69"/>
    </row>
    <row r="56" spans="1:20" ht="12.75">
      <c r="A56" s="1">
        <v>48</v>
      </c>
      <c r="B56" s="2" t="s">
        <v>47</v>
      </c>
      <c r="C56" s="59">
        <v>38</v>
      </c>
      <c r="D56" s="19">
        <v>5</v>
      </c>
      <c r="E56" s="19">
        <v>16</v>
      </c>
      <c r="F56" s="19">
        <v>3</v>
      </c>
      <c r="G56" s="19">
        <v>13</v>
      </c>
      <c r="H56" s="19">
        <v>13</v>
      </c>
      <c r="I56" s="19">
        <v>0</v>
      </c>
      <c r="J56" s="19">
        <f t="shared" si="7"/>
        <v>8</v>
      </c>
      <c r="K56" s="20">
        <f t="shared" si="8"/>
        <v>0.7631578947368421</v>
      </c>
      <c r="L56" s="19">
        <v>3</v>
      </c>
      <c r="M56" s="20">
        <f t="shared" si="3"/>
        <v>0.375</v>
      </c>
      <c r="N56" s="19">
        <f t="shared" si="4"/>
        <v>34</v>
      </c>
      <c r="O56" s="19">
        <f t="shared" si="5"/>
        <v>74</v>
      </c>
      <c r="P56" s="64">
        <f t="shared" si="6"/>
        <v>108</v>
      </c>
      <c r="Q56" s="64">
        <f t="shared" si="9"/>
        <v>61</v>
      </c>
      <c r="S56" s="69"/>
      <c r="T56" s="69"/>
    </row>
    <row r="57" spans="1:20" s="27" customFormat="1" ht="12.75">
      <c r="A57" s="1">
        <v>49</v>
      </c>
      <c r="B57" s="2" t="s">
        <v>48</v>
      </c>
      <c r="C57" s="59">
        <v>23</v>
      </c>
      <c r="D57" s="19">
        <v>2</v>
      </c>
      <c r="E57" s="19">
        <v>11</v>
      </c>
      <c r="F57" s="19">
        <v>10</v>
      </c>
      <c r="G57" s="19">
        <v>1</v>
      </c>
      <c r="H57" s="19">
        <v>1</v>
      </c>
      <c r="I57" s="19">
        <v>0</v>
      </c>
      <c r="J57" s="19">
        <f t="shared" si="7"/>
        <v>12</v>
      </c>
      <c r="K57" s="20">
        <f t="shared" si="8"/>
        <v>0.5217391304347826</v>
      </c>
      <c r="L57" s="19">
        <v>12</v>
      </c>
      <c r="M57" s="20">
        <f t="shared" si="3"/>
        <v>1</v>
      </c>
      <c r="N57" s="19">
        <f t="shared" si="4"/>
        <v>45</v>
      </c>
      <c r="O57" s="19">
        <f t="shared" si="5"/>
        <v>6</v>
      </c>
      <c r="P57" s="64">
        <f t="shared" si="6"/>
        <v>51</v>
      </c>
      <c r="Q57" s="64">
        <f t="shared" si="9"/>
        <v>16</v>
      </c>
      <c r="S57" s="69"/>
      <c r="T57" s="48"/>
    </row>
    <row r="58" spans="1:20" ht="12.75">
      <c r="A58" s="1">
        <v>50</v>
      </c>
      <c r="B58" s="2" t="s">
        <v>49</v>
      </c>
      <c r="C58" s="59">
        <v>24</v>
      </c>
      <c r="D58" s="19">
        <v>3</v>
      </c>
      <c r="E58" s="19">
        <v>23</v>
      </c>
      <c r="F58" s="19">
        <v>6</v>
      </c>
      <c r="G58" s="19">
        <v>17</v>
      </c>
      <c r="H58" s="19">
        <v>3</v>
      </c>
      <c r="I58" s="19">
        <v>2</v>
      </c>
      <c r="J58" s="19">
        <f t="shared" si="7"/>
        <v>23</v>
      </c>
      <c r="K58" s="20">
        <f t="shared" si="8"/>
        <v>1.75</v>
      </c>
      <c r="L58" s="19">
        <v>23</v>
      </c>
      <c r="M58" s="20">
        <f t="shared" si="3"/>
        <v>1</v>
      </c>
      <c r="N58" s="19">
        <f t="shared" si="4"/>
        <v>8</v>
      </c>
      <c r="O58" s="19">
        <f t="shared" si="5"/>
        <v>6</v>
      </c>
      <c r="P58" s="64">
        <f t="shared" si="6"/>
        <v>14</v>
      </c>
      <c r="Q58" s="64">
        <f t="shared" si="9"/>
        <v>3</v>
      </c>
      <c r="S58" s="69"/>
      <c r="T58" s="69"/>
    </row>
    <row r="59" spans="1:20" ht="12.75">
      <c r="A59" s="1">
        <v>51</v>
      </c>
      <c r="B59" s="2" t="s">
        <v>50</v>
      </c>
      <c r="C59" s="59">
        <v>45</v>
      </c>
      <c r="D59" s="19">
        <v>16</v>
      </c>
      <c r="E59" s="19">
        <v>28</v>
      </c>
      <c r="F59" s="19">
        <v>16</v>
      </c>
      <c r="G59" s="19">
        <v>12</v>
      </c>
      <c r="H59" s="19">
        <v>12</v>
      </c>
      <c r="I59" s="19">
        <v>1</v>
      </c>
      <c r="J59" s="19">
        <f t="shared" si="7"/>
        <v>32</v>
      </c>
      <c r="K59" s="20">
        <f t="shared" si="8"/>
        <v>0.9111111111111111</v>
      </c>
      <c r="L59" s="19">
        <v>28</v>
      </c>
      <c r="M59" s="20">
        <f t="shared" si="3"/>
        <v>0.875</v>
      </c>
      <c r="N59" s="19">
        <f t="shared" si="4"/>
        <v>29</v>
      </c>
      <c r="O59" s="19">
        <f t="shared" si="5"/>
        <v>30</v>
      </c>
      <c r="P59" s="64">
        <f t="shared" si="6"/>
        <v>59</v>
      </c>
      <c r="Q59" s="64">
        <f t="shared" si="9"/>
        <v>22</v>
      </c>
      <c r="S59" s="69"/>
      <c r="T59" s="69"/>
    </row>
    <row r="60" spans="1:20" s="27" customFormat="1" ht="12" customHeight="1">
      <c r="A60" s="1">
        <v>52</v>
      </c>
      <c r="B60" s="2" t="s">
        <v>51</v>
      </c>
      <c r="C60" s="59">
        <v>37.16712328767123</v>
      </c>
      <c r="D60" s="19">
        <v>2</v>
      </c>
      <c r="E60" s="19">
        <v>24</v>
      </c>
      <c r="F60" s="19">
        <v>5</v>
      </c>
      <c r="G60" s="19">
        <v>19</v>
      </c>
      <c r="H60" s="19">
        <v>22</v>
      </c>
      <c r="I60" s="19">
        <v>0</v>
      </c>
      <c r="J60" s="19">
        <f t="shared" si="7"/>
        <v>4</v>
      </c>
      <c r="K60" s="20">
        <f t="shared" si="8"/>
        <v>1.156936458794044</v>
      </c>
      <c r="L60" s="19">
        <v>3</v>
      </c>
      <c r="M60" s="20">
        <f t="shared" si="3"/>
        <v>0.75</v>
      </c>
      <c r="N60" s="19">
        <f t="shared" si="4"/>
        <v>21</v>
      </c>
      <c r="O60" s="19">
        <f t="shared" si="5"/>
        <v>48</v>
      </c>
      <c r="P60" s="64">
        <f t="shared" si="6"/>
        <v>69</v>
      </c>
      <c r="Q60" s="64">
        <f t="shared" si="9"/>
        <v>27</v>
      </c>
      <c r="S60" s="69"/>
      <c r="T60" s="48"/>
    </row>
    <row r="61" spans="1:20" s="27" customFormat="1" ht="12.75">
      <c r="A61" s="1">
        <v>53</v>
      </c>
      <c r="B61" s="2" t="s">
        <v>52</v>
      </c>
      <c r="C61" s="59">
        <v>18</v>
      </c>
      <c r="D61" s="19">
        <v>1</v>
      </c>
      <c r="E61" s="19">
        <v>3</v>
      </c>
      <c r="F61" s="19">
        <v>2</v>
      </c>
      <c r="G61" s="19">
        <v>1</v>
      </c>
      <c r="H61" s="19"/>
      <c r="I61" s="19">
        <v>0</v>
      </c>
      <c r="J61" s="19">
        <f t="shared" si="7"/>
        <v>4</v>
      </c>
      <c r="K61" s="20">
        <f t="shared" si="8"/>
        <v>0.2222222222222222</v>
      </c>
      <c r="L61" s="19">
        <v>2</v>
      </c>
      <c r="M61" s="20">
        <f t="shared" si="3"/>
        <v>0.5</v>
      </c>
      <c r="N61" s="19">
        <f t="shared" si="4"/>
        <v>74</v>
      </c>
      <c r="O61" s="19">
        <f t="shared" si="5"/>
        <v>65</v>
      </c>
      <c r="P61" s="64">
        <f t="shared" si="6"/>
        <v>139</v>
      </c>
      <c r="Q61" s="64">
        <f t="shared" si="9"/>
        <v>80</v>
      </c>
      <c r="S61" s="69"/>
      <c r="T61" s="48"/>
    </row>
    <row r="62" spans="1:20" ht="12.75">
      <c r="A62" s="1">
        <v>54</v>
      </c>
      <c r="B62" s="2" t="s">
        <v>53</v>
      </c>
      <c r="C62" s="59">
        <v>58</v>
      </c>
      <c r="D62" s="19">
        <v>27</v>
      </c>
      <c r="E62" s="19">
        <v>62</v>
      </c>
      <c r="F62" s="19">
        <v>59</v>
      </c>
      <c r="G62" s="19">
        <v>3</v>
      </c>
      <c r="H62" s="19">
        <v>10</v>
      </c>
      <c r="I62" s="19">
        <v>12</v>
      </c>
      <c r="J62" s="19">
        <f t="shared" si="7"/>
        <v>79</v>
      </c>
      <c r="K62" s="20">
        <f t="shared" si="8"/>
        <v>1.3275862068965518</v>
      </c>
      <c r="L62" s="19">
        <v>36</v>
      </c>
      <c r="M62" s="20">
        <f t="shared" si="3"/>
        <v>0.45569620253164556</v>
      </c>
      <c r="N62" s="19">
        <f t="shared" si="4"/>
        <v>16</v>
      </c>
      <c r="O62" s="19">
        <f t="shared" si="5"/>
        <v>69</v>
      </c>
      <c r="P62" s="64">
        <f t="shared" si="6"/>
        <v>85</v>
      </c>
      <c r="Q62" s="64">
        <f t="shared" si="9"/>
        <v>40</v>
      </c>
      <c r="S62" s="69"/>
      <c r="T62" s="69"/>
    </row>
    <row r="63" spans="1:20" s="27" customFormat="1" ht="12.75">
      <c r="A63" s="1">
        <v>55</v>
      </c>
      <c r="B63" s="2" t="s">
        <v>54</v>
      </c>
      <c r="C63" s="59">
        <v>24</v>
      </c>
      <c r="D63" s="19">
        <v>0</v>
      </c>
      <c r="E63" s="19">
        <v>7</v>
      </c>
      <c r="F63" s="19">
        <v>6</v>
      </c>
      <c r="G63" s="19">
        <v>1</v>
      </c>
      <c r="H63" s="19">
        <v>3</v>
      </c>
      <c r="I63" s="19">
        <v>0</v>
      </c>
      <c r="J63" s="19">
        <f t="shared" si="7"/>
        <v>4</v>
      </c>
      <c r="K63" s="20">
        <f t="shared" si="8"/>
        <v>0.3333333333333333</v>
      </c>
      <c r="L63" s="19">
        <v>5</v>
      </c>
      <c r="M63" s="20">
        <f t="shared" si="3"/>
        <v>1.25</v>
      </c>
      <c r="N63" s="19">
        <f t="shared" si="4"/>
        <v>67</v>
      </c>
      <c r="O63" s="19">
        <f t="shared" si="5"/>
        <v>3</v>
      </c>
      <c r="P63" s="64">
        <f t="shared" si="6"/>
        <v>70</v>
      </c>
      <c r="Q63" s="64">
        <f t="shared" si="9"/>
        <v>28</v>
      </c>
      <c r="S63" s="69"/>
      <c r="T63" s="48"/>
    </row>
    <row r="64" spans="1:20" ht="12.75">
      <c r="A64" s="1">
        <v>56</v>
      </c>
      <c r="B64" s="2" t="s">
        <v>55</v>
      </c>
      <c r="C64" s="59">
        <v>50</v>
      </c>
      <c r="D64" s="19">
        <v>12</v>
      </c>
      <c r="E64" s="19">
        <v>22</v>
      </c>
      <c r="F64" s="19">
        <v>16</v>
      </c>
      <c r="G64" s="19">
        <v>6</v>
      </c>
      <c r="H64" s="19">
        <v>8</v>
      </c>
      <c r="I64" s="19">
        <v>1</v>
      </c>
      <c r="J64" s="19">
        <f t="shared" si="7"/>
        <v>26</v>
      </c>
      <c r="K64" s="20">
        <f t="shared" si="8"/>
        <v>0.58</v>
      </c>
      <c r="L64" s="19">
        <v>18</v>
      </c>
      <c r="M64" s="20">
        <f t="shared" si="3"/>
        <v>0.6923076923076923</v>
      </c>
      <c r="N64" s="19">
        <f t="shared" si="4"/>
        <v>42</v>
      </c>
      <c r="O64" s="19">
        <f t="shared" si="5"/>
        <v>55</v>
      </c>
      <c r="P64" s="64">
        <f t="shared" si="6"/>
        <v>97</v>
      </c>
      <c r="Q64" s="64">
        <f t="shared" si="9"/>
        <v>51</v>
      </c>
      <c r="S64" s="69"/>
      <c r="T64" s="69"/>
    </row>
    <row r="65" spans="1:20" ht="12.75">
      <c r="A65" s="1">
        <v>57</v>
      </c>
      <c r="B65" s="2" t="s">
        <v>233</v>
      </c>
      <c r="C65" s="59">
        <v>88.5</v>
      </c>
      <c r="D65" s="19">
        <v>10</v>
      </c>
      <c r="E65" s="19">
        <v>46</v>
      </c>
      <c r="F65" s="19">
        <v>7</v>
      </c>
      <c r="G65" s="19">
        <v>39</v>
      </c>
      <c r="H65" s="19">
        <v>38</v>
      </c>
      <c r="I65" s="19">
        <v>0</v>
      </c>
      <c r="J65" s="19">
        <f t="shared" si="7"/>
        <v>18</v>
      </c>
      <c r="K65" s="20">
        <f t="shared" si="8"/>
        <v>0.96045197740113</v>
      </c>
      <c r="L65" s="19">
        <v>17</v>
      </c>
      <c r="M65" s="20">
        <f t="shared" si="3"/>
        <v>0.9444444444444444</v>
      </c>
      <c r="N65" s="19">
        <f t="shared" si="4"/>
        <v>27</v>
      </c>
      <c r="O65" s="19">
        <f t="shared" si="5"/>
        <v>25</v>
      </c>
      <c r="P65" s="64">
        <f t="shared" si="6"/>
        <v>52</v>
      </c>
      <c r="Q65" s="64">
        <f t="shared" si="9"/>
        <v>17</v>
      </c>
      <c r="S65" s="69"/>
      <c r="T65" s="69"/>
    </row>
    <row r="66" spans="1:20" ht="12.75">
      <c r="A66" s="1">
        <v>58</v>
      </c>
      <c r="B66" s="2" t="s">
        <v>57</v>
      </c>
      <c r="C66" s="59">
        <v>39</v>
      </c>
      <c r="D66" s="19">
        <v>15</v>
      </c>
      <c r="E66" s="19">
        <v>38</v>
      </c>
      <c r="F66" s="19">
        <v>3</v>
      </c>
      <c r="G66" s="19">
        <v>35</v>
      </c>
      <c r="H66" s="19">
        <v>31</v>
      </c>
      <c r="I66" s="19">
        <v>0</v>
      </c>
      <c r="J66" s="19">
        <f t="shared" si="7"/>
        <v>22</v>
      </c>
      <c r="K66" s="20">
        <f t="shared" si="8"/>
        <v>1.8717948717948718</v>
      </c>
      <c r="L66" s="19">
        <v>10</v>
      </c>
      <c r="M66" s="20">
        <f t="shared" si="3"/>
        <v>0.45454545454545453</v>
      </c>
      <c r="N66" s="19">
        <f t="shared" si="4"/>
        <v>6</v>
      </c>
      <c r="O66" s="19">
        <f t="shared" si="5"/>
        <v>70</v>
      </c>
      <c r="P66" s="64">
        <f t="shared" si="6"/>
        <v>76</v>
      </c>
      <c r="Q66" s="64">
        <f t="shared" si="9"/>
        <v>34</v>
      </c>
      <c r="S66" s="69"/>
      <c r="T66" s="69"/>
    </row>
    <row r="67" spans="1:20" ht="12.75">
      <c r="A67" s="1">
        <v>59</v>
      </c>
      <c r="B67" s="2" t="s">
        <v>58</v>
      </c>
      <c r="C67" s="59">
        <v>18.167123287671235</v>
      </c>
      <c r="D67" s="19">
        <v>6</v>
      </c>
      <c r="E67" s="19">
        <v>7</v>
      </c>
      <c r="F67" s="19">
        <v>6</v>
      </c>
      <c r="G67" s="19">
        <v>1</v>
      </c>
      <c r="H67" s="19">
        <v>3</v>
      </c>
      <c r="I67" s="19">
        <v>0</v>
      </c>
      <c r="J67" s="19">
        <f t="shared" si="7"/>
        <v>10</v>
      </c>
      <c r="K67" s="20">
        <f t="shared" si="8"/>
        <v>0.4403559040868647</v>
      </c>
      <c r="L67" s="19">
        <v>5</v>
      </c>
      <c r="M67" s="20">
        <f t="shared" si="3"/>
        <v>0.5</v>
      </c>
      <c r="N67" s="19">
        <f t="shared" si="4"/>
        <v>54</v>
      </c>
      <c r="O67" s="19">
        <f t="shared" si="5"/>
        <v>65</v>
      </c>
      <c r="P67" s="64">
        <f t="shared" si="6"/>
        <v>119</v>
      </c>
      <c r="Q67" s="64">
        <f t="shared" si="9"/>
        <v>67</v>
      </c>
      <c r="S67" s="69"/>
      <c r="T67" s="69"/>
    </row>
    <row r="68" spans="1:20" ht="12.75">
      <c r="A68" s="1">
        <v>60</v>
      </c>
      <c r="B68" s="2" t="s">
        <v>59</v>
      </c>
      <c r="C68" s="59">
        <v>62</v>
      </c>
      <c r="D68" s="19">
        <v>7</v>
      </c>
      <c r="E68" s="19">
        <v>20</v>
      </c>
      <c r="F68" s="19">
        <v>14</v>
      </c>
      <c r="G68" s="19">
        <v>6</v>
      </c>
      <c r="H68" s="19">
        <v>5</v>
      </c>
      <c r="I68" s="19">
        <v>4</v>
      </c>
      <c r="J68" s="19">
        <f t="shared" si="7"/>
        <v>22</v>
      </c>
      <c r="K68" s="20">
        <f t="shared" si="8"/>
        <v>0.4838709677419355</v>
      </c>
      <c r="L68" s="19">
        <v>19</v>
      </c>
      <c r="M68" s="20">
        <f t="shared" si="3"/>
        <v>0.8636363636363636</v>
      </c>
      <c r="N68" s="19">
        <f t="shared" si="4"/>
        <v>50</v>
      </c>
      <c r="O68" s="19">
        <f t="shared" si="5"/>
        <v>33</v>
      </c>
      <c r="P68" s="64">
        <f t="shared" si="6"/>
        <v>83</v>
      </c>
      <c r="Q68" s="64">
        <f t="shared" si="9"/>
        <v>38</v>
      </c>
      <c r="S68" s="69"/>
      <c r="T68" s="69"/>
    </row>
    <row r="69" spans="1:20" ht="12.75">
      <c r="A69" s="1">
        <v>61</v>
      </c>
      <c r="B69" s="2" t="s">
        <v>234</v>
      </c>
      <c r="C69" s="59">
        <v>19</v>
      </c>
      <c r="D69" s="19">
        <v>2</v>
      </c>
      <c r="E69" s="19">
        <v>12</v>
      </c>
      <c r="F69" s="19">
        <v>4</v>
      </c>
      <c r="G69" s="19">
        <v>8</v>
      </c>
      <c r="H69" s="19">
        <v>9</v>
      </c>
      <c r="I69" s="19">
        <v>0</v>
      </c>
      <c r="J69" s="19">
        <f t="shared" si="7"/>
        <v>5</v>
      </c>
      <c r="K69" s="20">
        <f t="shared" si="8"/>
        <v>1.0526315789473684</v>
      </c>
      <c r="L69" s="19">
        <v>3</v>
      </c>
      <c r="M69" s="20">
        <f t="shared" si="3"/>
        <v>0.6</v>
      </c>
      <c r="N69" s="19">
        <f t="shared" si="4"/>
        <v>24</v>
      </c>
      <c r="O69" s="19">
        <f t="shared" si="5"/>
        <v>61</v>
      </c>
      <c r="P69" s="64">
        <f t="shared" si="6"/>
        <v>85</v>
      </c>
      <c r="Q69" s="64">
        <f t="shared" si="9"/>
        <v>40</v>
      </c>
      <c r="S69" s="69"/>
      <c r="T69" s="69"/>
    </row>
    <row r="70" spans="1:20" ht="12.75">
      <c r="A70" s="1">
        <v>62</v>
      </c>
      <c r="B70" s="2" t="s">
        <v>61</v>
      </c>
      <c r="C70" s="59">
        <v>25</v>
      </c>
      <c r="D70" s="19">
        <v>1</v>
      </c>
      <c r="E70" s="19">
        <v>13</v>
      </c>
      <c r="F70" s="19">
        <v>13</v>
      </c>
      <c r="G70" s="19"/>
      <c r="H70" s="19">
        <v>4</v>
      </c>
      <c r="I70" s="19">
        <v>4</v>
      </c>
      <c r="J70" s="19">
        <f t="shared" si="7"/>
        <v>10</v>
      </c>
      <c r="K70" s="20">
        <f t="shared" si="8"/>
        <v>0.68</v>
      </c>
      <c r="L70" s="19">
        <v>7</v>
      </c>
      <c r="M70" s="20">
        <f t="shared" si="3"/>
        <v>0.7</v>
      </c>
      <c r="N70" s="19">
        <f t="shared" si="4"/>
        <v>36</v>
      </c>
      <c r="O70" s="19">
        <f t="shared" si="5"/>
        <v>54</v>
      </c>
      <c r="P70" s="64">
        <f t="shared" si="6"/>
        <v>90</v>
      </c>
      <c r="Q70" s="64">
        <f t="shared" si="9"/>
        <v>48</v>
      </c>
      <c r="S70" s="69"/>
      <c r="T70" s="69"/>
    </row>
    <row r="71" spans="1:20" ht="12.75">
      <c r="A71" s="1">
        <v>63</v>
      </c>
      <c r="B71" s="2" t="s">
        <v>62</v>
      </c>
      <c r="C71" s="59">
        <v>41</v>
      </c>
      <c r="D71" s="19">
        <v>10</v>
      </c>
      <c r="E71" s="19">
        <v>21</v>
      </c>
      <c r="F71" s="19">
        <v>8</v>
      </c>
      <c r="G71" s="19">
        <v>13</v>
      </c>
      <c r="H71" s="19">
        <v>16</v>
      </c>
      <c r="I71" s="19">
        <v>3</v>
      </c>
      <c r="J71" s="19">
        <f t="shared" si="7"/>
        <v>15</v>
      </c>
      <c r="K71" s="20">
        <f t="shared" si="8"/>
        <v>0.9024390243902439</v>
      </c>
      <c r="L71" s="19">
        <v>5</v>
      </c>
      <c r="M71" s="20">
        <f t="shared" si="3"/>
        <v>0.3333333333333333</v>
      </c>
      <c r="N71" s="19">
        <f t="shared" si="4"/>
        <v>30</v>
      </c>
      <c r="O71" s="19">
        <f t="shared" si="5"/>
        <v>75</v>
      </c>
      <c r="P71" s="64">
        <f t="shared" si="6"/>
        <v>105</v>
      </c>
      <c r="Q71" s="64">
        <f t="shared" si="9"/>
        <v>60</v>
      </c>
      <c r="S71" s="69"/>
      <c r="T71" s="69"/>
    </row>
    <row r="72" spans="1:20" s="27" customFormat="1" ht="12.75">
      <c r="A72" s="1">
        <v>64</v>
      </c>
      <c r="B72" s="2" t="s">
        <v>63</v>
      </c>
      <c r="C72" s="59">
        <v>25</v>
      </c>
      <c r="D72" s="19">
        <v>1</v>
      </c>
      <c r="E72" s="19">
        <v>10</v>
      </c>
      <c r="F72" s="19">
        <v>7</v>
      </c>
      <c r="G72" s="19">
        <v>3</v>
      </c>
      <c r="H72" s="19">
        <v>4</v>
      </c>
      <c r="I72" s="19">
        <v>0</v>
      </c>
      <c r="J72" s="19">
        <f t="shared" si="7"/>
        <v>7</v>
      </c>
      <c r="K72" s="20">
        <f t="shared" si="8"/>
        <v>0.52</v>
      </c>
      <c r="L72" s="19">
        <v>5</v>
      </c>
      <c r="M72" s="20">
        <f t="shared" si="3"/>
        <v>0.7142857142857143</v>
      </c>
      <c r="N72" s="19">
        <f t="shared" si="4"/>
        <v>46</v>
      </c>
      <c r="O72" s="19">
        <f t="shared" si="5"/>
        <v>53</v>
      </c>
      <c r="P72" s="64">
        <f t="shared" si="6"/>
        <v>99</v>
      </c>
      <c r="Q72" s="64">
        <f t="shared" si="9"/>
        <v>52</v>
      </c>
      <c r="S72" s="69"/>
      <c r="T72" s="48"/>
    </row>
    <row r="73" spans="1:20" ht="12.75">
      <c r="A73" s="1">
        <v>65</v>
      </c>
      <c r="B73" s="2" t="s">
        <v>64</v>
      </c>
      <c r="C73" s="59">
        <v>56.5</v>
      </c>
      <c r="D73" s="19">
        <v>28</v>
      </c>
      <c r="E73" s="19">
        <v>77</v>
      </c>
      <c r="F73" s="19">
        <v>40</v>
      </c>
      <c r="G73" s="19">
        <v>37</v>
      </c>
      <c r="H73" s="19">
        <v>45</v>
      </c>
      <c r="I73" s="19">
        <v>9</v>
      </c>
      <c r="J73" s="19">
        <f aca="true" t="shared" si="10" ref="J73:J90">E73-H73+D73</f>
        <v>60</v>
      </c>
      <c r="K73" s="20">
        <f aca="true" t="shared" si="11" ref="K73:K90">(F73+G73*2+I73)/C73</f>
        <v>2.1769911504424777</v>
      </c>
      <c r="L73" s="19">
        <v>52</v>
      </c>
      <c r="M73" s="20">
        <f t="shared" si="3"/>
        <v>0.8666666666666667</v>
      </c>
      <c r="N73" s="19">
        <f t="shared" si="4"/>
        <v>4</v>
      </c>
      <c r="O73" s="19">
        <f t="shared" si="5"/>
        <v>32</v>
      </c>
      <c r="P73" s="64">
        <f t="shared" si="6"/>
        <v>36</v>
      </c>
      <c r="Q73" s="64">
        <f aca="true" t="shared" si="12" ref="Q73:Q90">IF(K73=0,82,RANK(P73,P$9:P$90,1))</f>
        <v>12</v>
      </c>
      <c r="S73" s="69"/>
      <c r="T73" s="69"/>
    </row>
    <row r="74" spans="1:20" ht="12.75">
      <c r="A74" s="1">
        <v>66</v>
      </c>
      <c r="B74" s="2" t="s">
        <v>65</v>
      </c>
      <c r="C74" s="59">
        <v>31.5</v>
      </c>
      <c r="D74" s="19">
        <v>2</v>
      </c>
      <c r="E74" s="19">
        <v>9</v>
      </c>
      <c r="F74" s="19">
        <v>7</v>
      </c>
      <c r="G74" s="19">
        <v>2</v>
      </c>
      <c r="H74" s="19">
        <v>4</v>
      </c>
      <c r="I74" s="19">
        <v>0</v>
      </c>
      <c r="J74" s="19">
        <f t="shared" si="10"/>
        <v>7</v>
      </c>
      <c r="K74" s="20">
        <f t="shared" si="11"/>
        <v>0.3492063492063492</v>
      </c>
      <c r="L74" s="19">
        <v>6</v>
      </c>
      <c r="M74" s="20">
        <f aca="true" t="shared" si="13" ref="M74:M90">IF(J74=0,0,L74/J74)</f>
        <v>0.8571428571428571</v>
      </c>
      <c r="N74" s="19">
        <f aca="true" t="shared" si="14" ref="N74:N90">(IF(K74=0,82,RANK(K74,K$9:K$90,0)))</f>
        <v>66</v>
      </c>
      <c r="O74" s="19">
        <f aca="true" t="shared" si="15" ref="O74:O90">IF(K74=0,82,RANK(M74,M$9:M$90,0))</f>
        <v>34</v>
      </c>
      <c r="P74" s="64">
        <f aca="true" t="shared" si="16" ref="P74:P90">N74+O74</f>
        <v>100</v>
      </c>
      <c r="Q74" s="64">
        <f t="shared" si="12"/>
        <v>54</v>
      </c>
      <c r="S74" s="69"/>
      <c r="T74" s="69"/>
    </row>
    <row r="75" spans="1:20" ht="12.75">
      <c r="A75" s="1">
        <v>67</v>
      </c>
      <c r="B75" s="2" t="s">
        <v>66</v>
      </c>
      <c r="C75" s="59">
        <v>32</v>
      </c>
      <c r="D75" s="19">
        <v>3</v>
      </c>
      <c r="E75" s="19">
        <v>10</v>
      </c>
      <c r="F75" s="19">
        <v>7</v>
      </c>
      <c r="G75" s="19">
        <v>3</v>
      </c>
      <c r="H75" s="19">
        <v>2</v>
      </c>
      <c r="I75" s="19">
        <v>0</v>
      </c>
      <c r="J75" s="19">
        <f t="shared" si="10"/>
        <v>11</v>
      </c>
      <c r="K75" s="20">
        <f t="shared" si="11"/>
        <v>0.40625</v>
      </c>
      <c r="L75" s="19">
        <v>9</v>
      </c>
      <c r="M75" s="20">
        <f t="shared" si="13"/>
        <v>0.8181818181818182</v>
      </c>
      <c r="N75" s="19">
        <f t="shared" si="14"/>
        <v>59</v>
      </c>
      <c r="O75" s="19">
        <f t="shared" si="15"/>
        <v>43</v>
      </c>
      <c r="P75" s="64">
        <f t="shared" si="16"/>
        <v>102</v>
      </c>
      <c r="Q75" s="64">
        <f t="shared" si="12"/>
        <v>56</v>
      </c>
      <c r="S75" s="69"/>
      <c r="T75" s="69"/>
    </row>
    <row r="76" spans="1:20" ht="12.75">
      <c r="A76" s="1">
        <v>68</v>
      </c>
      <c r="B76" s="2" t="s">
        <v>67</v>
      </c>
      <c r="C76" s="59">
        <v>35</v>
      </c>
      <c r="D76" s="19">
        <v>8</v>
      </c>
      <c r="E76" s="19">
        <v>30</v>
      </c>
      <c r="F76" s="19">
        <v>14</v>
      </c>
      <c r="G76" s="19">
        <v>16</v>
      </c>
      <c r="H76" s="19">
        <v>6</v>
      </c>
      <c r="I76" s="19">
        <v>0</v>
      </c>
      <c r="J76" s="19">
        <f t="shared" si="10"/>
        <v>32</v>
      </c>
      <c r="K76" s="20">
        <f t="shared" si="11"/>
        <v>1.3142857142857143</v>
      </c>
      <c r="L76" s="19">
        <v>27</v>
      </c>
      <c r="M76" s="20">
        <f t="shared" si="13"/>
        <v>0.84375</v>
      </c>
      <c r="N76" s="19">
        <f t="shared" si="14"/>
        <v>17</v>
      </c>
      <c r="O76" s="19">
        <f t="shared" si="15"/>
        <v>37</v>
      </c>
      <c r="P76" s="64">
        <f t="shared" si="16"/>
        <v>54</v>
      </c>
      <c r="Q76" s="64">
        <f t="shared" si="12"/>
        <v>18</v>
      </c>
      <c r="S76" s="69"/>
      <c r="T76" s="69"/>
    </row>
    <row r="77" spans="1:20" ht="12.75">
      <c r="A77" s="1">
        <v>69</v>
      </c>
      <c r="B77" s="2" t="s">
        <v>68</v>
      </c>
      <c r="C77" s="59">
        <v>12</v>
      </c>
      <c r="D77" s="19">
        <v>1</v>
      </c>
      <c r="E77" s="19">
        <v>10</v>
      </c>
      <c r="F77" s="19">
        <v>10</v>
      </c>
      <c r="G77" s="19"/>
      <c r="H77" s="19">
        <v>2</v>
      </c>
      <c r="I77" s="19">
        <v>5</v>
      </c>
      <c r="J77" s="19">
        <f t="shared" si="10"/>
        <v>9</v>
      </c>
      <c r="K77" s="20">
        <f t="shared" si="11"/>
        <v>1.25</v>
      </c>
      <c r="L77" s="19">
        <v>4</v>
      </c>
      <c r="M77" s="20">
        <f t="shared" si="13"/>
        <v>0.4444444444444444</v>
      </c>
      <c r="N77" s="19">
        <f t="shared" si="14"/>
        <v>18</v>
      </c>
      <c r="O77" s="19">
        <f t="shared" si="15"/>
        <v>71</v>
      </c>
      <c r="P77" s="64">
        <f t="shared" si="16"/>
        <v>89</v>
      </c>
      <c r="Q77" s="64">
        <f t="shared" si="12"/>
        <v>47</v>
      </c>
      <c r="S77" s="69"/>
      <c r="T77" s="69"/>
    </row>
    <row r="78" spans="1:20" ht="12.75">
      <c r="A78" s="1">
        <v>70</v>
      </c>
      <c r="B78" s="2" t="s">
        <v>69</v>
      </c>
      <c r="C78" s="59">
        <v>35</v>
      </c>
      <c r="D78" s="19">
        <v>16</v>
      </c>
      <c r="E78" s="19">
        <v>12</v>
      </c>
      <c r="F78" s="19">
        <v>7</v>
      </c>
      <c r="G78" s="19">
        <v>5</v>
      </c>
      <c r="H78" s="19">
        <v>10</v>
      </c>
      <c r="I78" s="19">
        <v>0</v>
      </c>
      <c r="J78" s="19">
        <f t="shared" si="10"/>
        <v>18</v>
      </c>
      <c r="K78" s="20">
        <f t="shared" si="11"/>
        <v>0.4857142857142857</v>
      </c>
      <c r="L78" s="19">
        <v>20</v>
      </c>
      <c r="M78" s="20">
        <f t="shared" si="13"/>
        <v>1.1111111111111112</v>
      </c>
      <c r="N78" s="19">
        <f t="shared" si="14"/>
        <v>49</v>
      </c>
      <c r="O78" s="19">
        <f t="shared" si="15"/>
        <v>5</v>
      </c>
      <c r="P78" s="64">
        <f t="shared" si="16"/>
        <v>54</v>
      </c>
      <c r="Q78" s="64">
        <f t="shared" si="12"/>
        <v>18</v>
      </c>
      <c r="S78" s="69"/>
      <c r="T78" s="69"/>
    </row>
    <row r="79" spans="1:20" ht="12.75">
      <c r="A79" s="1">
        <v>71</v>
      </c>
      <c r="B79" s="2" t="s">
        <v>70</v>
      </c>
      <c r="C79" s="59">
        <v>39</v>
      </c>
      <c r="D79" s="19">
        <v>19</v>
      </c>
      <c r="E79" s="19">
        <v>37</v>
      </c>
      <c r="F79" s="19">
        <v>7</v>
      </c>
      <c r="G79" s="19">
        <v>30</v>
      </c>
      <c r="H79" s="19">
        <v>16</v>
      </c>
      <c r="I79" s="19">
        <v>3</v>
      </c>
      <c r="J79" s="19">
        <f t="shared" si="10"/>
        <v>40</v>
      </c>
      <c r="K79" s="20">
        <f t="shared" si="11"/>
        <v>1.794871794871795</v>
      </c>
      <c r="L79" s="19">
        <v>34</v>
      </c>
      <c r="M79" s="20">
        <f t="shared" si="13"/>
        <v>0.85</v>
      </c>
      <c r="N79" s="19">
        <f t="shared" si="14"/>
        <v>7</v>
      </c>
      <c r="O79" s="19">
        <f t="shared" si="15"/>
        <v>36</v>
      </c>
      <c r="P79" s="64">
        <f t="shared" si="16"/>
        <v>43</v>
      </c>
      <c r="Q79" s="64">
        <f t="shared" si="12"/>
        <v>14</v>
      </c>
      <c r="S79" s="69"/>
      <c r="T79" s="69"/>
    </row>
    <row r="80" spans="1:20" ht="12.75">
      <c r="A80" s="1">
        <v>72</v>
      </c>
      <c r="B80" s="2" t="s">
        <v>71</v>
      </c>
      <c r="C80" s="59">
        <v>27</v>
      </c>
      <c r="D80" s="19">
        <v>12</v>
      </c>
      <c r="E80" s="19">
        <v>42</v>
      </c>
      <c r="F80" s="19">
        <v>7</v>
      </c>
      <c r="G80" s="19">
        <v>35</v>
      </c>
      <c r="H80" s="19">
        <v>26</v>
      </c>
      <c r="I80" s="19">
        <v>2</v>
      </c>
      <c r="J80" s="19">
        <f t="shared" si="10"/>
        <v>28</v>
      </c>
      <c r="K80" s="20">
        <f t="shared" si="11"/>
        <v>2.925925925925926</v>
      </c>
      <c r="L80" s="19">
        <v>18</v>
      </c>
      <c r="M80" s="20">
        <f t="shared" si="13"/>
        <v>0.6428571428571429</v>
      </c>
      <c r="N80" s="19">
        <f t="shared" si="14"/>
        <v>2</v>
      </c>
      <c r="O80" s="19">
        <f t="shared" si="15"/>
        <v>58</v>
      </c>
      <c r="P80" s="64">
        <f t="shared" si="16"/>
        <v>60</v>
      </c>
      <c r="Q80" s="64">
        <f t="shared" si="12"/>
        <v>23</v>
      </c>
      <c r="S80" s="69"/>
      <c r="T80" s="69"/>
    </row>
    <row r="81" spans="1:20" ht="12.75">
      <c r="A81" s="1">
        <v>73</v>
      </c>
      <c r="B81" s="2" t="s">
        <v>72</v>
      </c>
      <c r="C81" s="59">
        <v>40.1013698630137</v>
      </c>
      <c r="D81" s="19">
        <v>4</v>
      </c>
      <c r="E81" s="19">
        <v>15</v>
      </c>
      <c r="F81" s="19">
        <v>12</v>
      </c>
      <c r="G81" s="19">
        <v>3</v>
      </c>
      <c r="H81" s="19">
        <v>9</v>
      </c>
      <c r="I81" s="19">
        <v>2</v>
      </c>
      <c r="J81" s="19">
        <f t="shared" si="10"/>
        <v>10</v>
      </c>
      <c r="K81" s="20">
        <f t="shared" si="11"/>
        <v>0.49873607979777274</v>
      </c>
      <c r="L81" s="19">
        <v>9</v>
      </c>
      <c r="M81" s="20">
        <f t="shared" si="13"/>
        <v>0.9</v>
      </c>
      <c r="N81" s="19">
        <f t="shared" si="14"/>
        <v>47</v>
      </c>
      <c r="O81" s="19">
        <f t="shared" si="15"/>
        <v>27</v>
      </c>
      <c r="P81" s="64">
        <f t="shared" si="16"/>
        <v>74</v>
      </c>
      <c r="Q81" s="64">
        <f t="shared" si="12"/>
        <v>31</v>
      </c>
      <c r="S81" s="69"/>
      <c r="T81" s="69"/>
    </row>
    <row r="82" spans="1:20" ht="12.75">
      <c r="A82" s="1">
        <v>74</v>
      </c>
      <c r="B82" s="2" t="s">
        <v>73</v>
      </c>
      <c r="C82" s="59">
        <v>17.605479452054794</v>
      </c>
      <c r="D82" s="19">
        <v>0</v>
      </c>
      <c r="E82" s="19">
        <v>10</v>
      </c>
      <c r="F82" s="19">
        <v>9</v>
      </c>
      <c r="G82" s="19">
        <v>1</v>
      </c>
      <c r="H82" s="19">
        <v>4</v>
      </c>
      <c r="I82" s="19">
        <v>1</v>
      </c>
      <c r="J82" s="19">
        <f t="shared" si="10"/>
        <v>6</v>
      </c>
      <c r="K82" s="20">
        <f t="shared" si="11"/>
        <v>0.6816059757236228</v>
      </c>
      <c r="L82" s="19">
        <v>5</v>
      </c>
      <c r="M82" s="20">
        <f t="shared" si="13"/>
        <v>0.8333333333333334</v>
      </c>
      <c r="N82" s="19">
        <f t="shared" si="14"/>
        <v>35</v>
      </c>
      <c r="O82" s="19">
        <f t="shared" si="15"/>
        <v>39</v>
      </c>
      <c r="P82" s="64">
        <f t="shared" si="16"/>
        <v>74</v>
      </c>
      <c r="Q82" s="64">
        <f t="shared" si="12"/>
        <v>31</v>
      </c>
      <c r="S82" s="69"/>
      <c r="T82" s="69"/>
    </row>
    <row r="83" spans="1:20" ht="12.75">
      <c r="A83" s="1">
        <v>75</v>
      </c>
      <c r="B83" s="2" t="s">
        <v>235</v>
      </c>
      <c r="C83" s="59">
        <v>25.816438356164383</v>
      </c>
      <c r="D83" s="19">
        <v>15</v>
      </c>
      <c r="E83" s="19">
        <v>12</v>
      </c>
      <c r="F83" s="19">
        <v>7</v>
      </c>
      <c r="G83" s="19">
        <v>5</v>
      </c>
      <c r="H83" s="19">
        <v>3</v>
      </c>
      <c r="I83" s="19">
        <v>3</v>
      </c>
      <c r="J83" s="19">
        <f t="shared" si="10"/>
        <v>24</v>
      </c>
      <c r="K83" s="20">
        <f t="shared" si="11"/>
        <v>0.7747002016342991</v>
      </c>
      <c r="L83" s="19">
        <v>7</v>
      </c>
      <c r="M83" s="20">
        <f t="shared" si="13"/>
        <v>0.2916666666666667</v>
      </c>
      <c r="N83" s="19">
        <f t="shared" si="14"/>
        <v>33</v>
      </c>
      <c r="O83" s="19">
        <f t="shared" si="15"/>
        <v>77</v>
      </c>
      <c r="P83" s="64">
        <f t="shared" si="16"/>
        <v>110</v>
      </c>
      <c r="Q83" s="64">
        <f t="shared" si="12"/>
        <v>63</v>
      </c>
      <c r="S83" s="69"/>
      <c r="T83" s="69"/>
    </row>
    <row r="84" spans="1:20" ht="12.75">
      <c r="A84" s="1">
        <v>76</v>
      </c>
      <c r="B84" s="2" t="s">
        <v>75</v>
      </c>
      <c r="C84" s="59">
        <v>51</v>
      </c>
      <c r="D84" s="19">
        <v>19</v>
      </c>
      <c r="E84" s="19">
        <v>124</v>
      </c>
      <c r="F84" s="19">
        <v>40</v>
      </c>
      <c r="G84" s="19">
        <v>84</v>
      </c>
      <c r="H84" s="19">
        <v>63</v>
      </c>
      <c r="I84" s="19">
        <v>0</v>
      </c>
      <c r="J84" s="19">
        <f t="shared" si="10"/>
        <v>80</v>
      </c>
      <c r="K84" s="20">
        <f t="shared" si="11"/>
        <v>4.078431372549019</v>
      </c>
      <c r="L84" s="19">
        <v>79</v>
      </c>
      <c r="M84" s="20">
        <f t="shared" si="13"/>
        <v>0.9875</v>
      </c>
      <c r="N84" s="19">
        <f t="shared" si="14"/>
        <v>1</v>
      </c>
      <c r="O84" s="19">
        <f t="shared" si="15"/>
        <v>23</v>
      </c>
      <c r="P84" s="64">
        <f t="shared" si="16"/>
        <v>24</v>
      </c>
      <c r="Q84" s="64">
        <f t="shared" si="12"/>
        <v>8</v>
      </c>
      <c r="S84" s="69"/>
      <c r="T84" s="69"/>
    </row>
    <row r="85" spans="1:20" ht="12.75">
      <c r="A85" s="1">
        <v>77</v>
      </c>
      <c r="B85" s="2" t="s">
        <v>241</v>
      </c>
      <c r="C85" s="59">
        <v>12</v>
      </c>
      <c r="D85" s="19">
        <v>0</v>
      </c>
      <c r="E85" s="19">
        <v>1</v>
      </c>
      <c r="F85" s="19">
        <v>1</v>
      </c>
      <c r="G85" s="19"/>
      <c r="H85" s="19"/>
      <c r="I85" s="19">
        <v>0</v>
      </c>
      <c r="J85" s="19">
        <f t="shared" si="10"/>
        <v>1</v>
      </c>
      <c r="K85" s="20">
        <f t="shared" si="11"/>
        <v>0.08333333333333333</v>
      </c>
      <c r="L85" s="19">
        <v>1</v>
      </c>
      <c r="M85" s="20">
        <f t="shared" si="13"/>
        <v>1</v>
      </c>
      <c r="N85" s="19">
        <f t="shared" si="14"/>
        <v>80</v>
      </c>
      <c r="O85" s="19">
        <f t="shared" si="15"/>
        <v>6</v>
      </c>
      <c r="P85" s="64">
        <f t="shared" si="16"/>
        <v>86</v>
      </c>
      <c r="Q85" s="64">
        <f t="shared" si="12"/>
        <v>44</v>
      </c>
      <c r="S85" s="69"/>
      <c r="T85" s="69"/>
    </row>
    <row r="86" spans="1:20" ht="12.75">
      <c r="A86" s="1">
        <v>78</v>
      </c>
      <c r="B86" s="2" t="s">
        <v>77</v>
      </c>
      <c r="C86" s="59">
        <v>24</v>
      </c>
      <c r="D86" s="19">
        <v>7</v>
      </c>
      <c r="E86" s="19">
        <v>24</v>
      </c>
      <c r="F86" s="19">
        <v>10</v>
      </c>
      <c r="G86" s="19">
        <v>14</v>
      </c>
      <c r="H86" s="19">
        <v>17</v>
      </c>
      <c r="I86" s="19">
        <v>3</v>
      </c>
      <c r="J86" s="19">
        <f t="shared" si="10"/>
        <v>14</v>
      </c>
      <c r="K86" s="20">
        <f t="shared" si="11"/>
        <v>1.7083333333333333</v>
      </c>
      <c r="L86" s="19">
        <v>14</v>
      </c>
      <c r="M86" s="20">
        <f t="shared" si="13"/>
        <v>1</v>
      </c>
      <c r="N86" s="19">
        <f t="shared" si="14"/>
        <v>11</v>
      </c>
      <c r="O86" s="19">
        <f t="shared" si="15"/>
        <v>6</v>
      </c>
      <c r="P86" s="64">
        <f t="shared" si="16"/>
        <v>17</v>
      </c>
      <c r="Q86" s="64">
        <f t="shared" si="12"/>
        <v>4</v>
      </c>
      <c r="S86" s="69"/>
      <c r="T86" s="69"/>
    </row>
    <row r="87" spans="1:20" ht="12.75">
      <c r="A87" s="1">
        <v>79</v>
      </c>
      <c r="B87" s="2" t="s">
        <v>78</v>
      </c>
      <c r="C87" s="59">
        <v>12</v>
      </c>
      <c r="D87" s="19">
        <v>1</v>
      </c>
      <c r="E87" s="19">
        <v>3</v>
      </c>
      <c r="F87" s="19">
        <v>3</v>
      </c>
      <c r="G87" s="19"/>
      <c r="H87" s="19"/>
      <c r="I87" s="19">
        <v>0</v>
      </c>
      <c r="J87" s="19">
        <f t="shared" si="10"/>
        <v>4</v>
      </c>
      <c r="K87" s="20">
        <f t="shared" si="11"/>
        <v>0.25</v>
      </c>
      <c r="L87" s="19">
        <v>3</v>
      </c>
      <c r="M87" s="20">
        <f t="shared" si="13"/>
        <v>0.75</v>
      </c>
      <c r="N87" s="19">
        <f t="shared" si="14"/>
        <v>72</v>
      </c>
      <c r="O87" s="19">
        <f t="shared" si="15"/>
        <v>48</v>
      </c>
      <c r="P87" s="64">
        <f t="shared" si="16"/>
        <v>120</v>
      </c>
      <c r="Q87" s="64">
        <f t="shared" si="12"/>
        <v>70</v>
      </c>
      <c r="S87" s="69"/>
      <c r="T87" s="69"/>
    </row>
    <row r="88" spans="1:20" ht="12.75">
      <c r="A88" s="1">
        <v>80</v>
      </c>
      <c r="B88" s="2" t="s">
        <v>79</v>
      </c>
      <c r="C88" s="59">
        <v>28.027397260273972</v>
      </c>
      <c r="D88" s="19">
        <v>4</v>
      </c>
      <c r="E88" s="19">
        <v>24</v>
      </c>
      <c r="F88" s="19">
        <v>2</v>
      </c>
      <c r="G88" s="19">
        <v>22</v>
      </c>
      <c r="H88" s="19">
        <v>3</v>
      </c>
      <c r="I88" s="19">
        <v>2</v>
      </c>
      <c r="J88" s="19">
        <f t="shared" si="10"/>
        <v>25</v>
      </c>
      <c r="K88" s="20">
        <f t="shared" si="11"/>
        <v>1.7126099706744868</v>
      </c>
      <c r="L88" s="19">
        <v>21</v>
      </c>
      <c r="M88" s="20">
        <f t="shared" si="13"/>
        <v>0.84</v>
      </c>
      <c r="N88" s="19">
        <f t="shared" si="14"/>
        <v>10</v>
      </c>
      <c r="O88" s="19">
        <f t="shared" si="15"/>
        <v>38</v>
      </c>
      <c r="P88" s="64">
        <f t="shared" si="16"/>
        <v>48</v>
      </c>
      <c r="Q88" s="64">
        <f t="shared" si="12"/>
        <v>15</v>
      </c>
      <c r="S88" s="69"/>
      <c r="T88" s="69"/>
    </row>
    <row r="89" spans="1:20" s="27" customFormat="1" ht="12.75">
      <c r="A89" s="1">
        <v>81</v>
      </c>
      <c r="B89" s="2" t="s">
        <v>80</v>
      </c>
      <c r="C89" s="61">
        <v>18.684931506849313</v>
      </c>
      <c r="D89" s="19">
        <v>4</v>
      </c>
      <c r="E89" s="19">
        <v>5</v>
      </c>
      <c r="F89" s="19">
        <v>5</v>
      </c>
      <c r="G89" s="19"/>
      <c r="H89" s="19">
        <v>1</v>
      </c>
      <c r="I89" s="19">
        <v>0</v>
      </c>
      <c r="J89" s="19">
        <f t="shared" si="10"/>
        <v>8</v>
      </c>
      <c r="K89" s="20">
        <f t="shared" si="11"/>
        <v>0.2675953079178886</v>
      </c>
      <c r="L89" s="19">
        <v>6</v>
      </c>
      <c r="M89" s="20">
        <f t="shared" si="13"/>
        <v>0.75</v>
      </c>
      <c r="N89" s="19">
        <f t="shared" si="14"/>
        <v>71</v>
      </c>
      <c r="O89" s="19">
        <f t="shared" si="15"/>
        <v>48</v>
      </c>
      <c r="P89" s="64">
        <f t="shared" si="16"/>
        <v>119</v>
      </c>
      <c r="Q89" s="64">
        <f t="shared" si="12"/>
        <v>67</v>
      </c>
      <c r="S89" s="69"/>
      <c r="T89" s="48"/>
    </row>
    <row r="90" spans="1:20" ht="12.75">
      <c r="A90" s="1">
        <v>82</v>
      </c>
      <c r="B90" s="2" t="s">
        <v>81</v>
      </c>
      <c r="C90" s="59">
        <v>32</v>
      </c>
      <c r="D90" s="19">
        <v>7</v>
      </c>
      <c r="E90" s="19">
        <v>44</v>
      </c>
      <c r="F90" s="19">
        <v>38</v>
      </c>
      <c r="G90" s="19">
        <v>6</v>
      </c>
      <c r="H90" s="19">
        <v>17</v>
      </c>
      <c r="I90" s="19">
        <v>0</v>
      </c>
      <c r="J90" s="19">
        <f t="shared" si="10"/>
        <v>34</v>
      </c>
      <c r="K90" s="20">
        <f t="shared" si="11"/>
        <v>1.5625</v>
      </c>
      <c r="L90" s="19">
        <v>23</v>
      </c>
      <c r="M90" s="20">
        <f t="shared" si="13"/>
        <v>0.6764705882352942</v>
      </c>
      <c r="N90" s="19">
        <f t="shared" si="14"/>
        <v>12</v>
      </c>
      <c r="O90" s="19">
        <f t="shared" si="15"/>
        <v>56</v>
      </c>
      <c r="P90" s="64">
        <f t="shared" si="16"/>
        <v>68</v>
      </c>
      <c r="Q90" s="64">
        <f t="shared" si="12"/>
        <v>26</v>
      </c>
      <c r="S90" s="69"/>
      <c r="T90" s="69"/>
    </row>
    <row r="91" spans="19:20" ht="12.75">
      <c r="S91" s="69"/>
      <c r="T91" s="69"/>
    </row>
  </sheetData>
  <sheetProtection/>
  <mergeCells count="1">
    <mergeCell ref="B3:S4"/>
  </mergeCells>
  <printOptions/>
  <pageMargins left="0.2362204724409449" right="0.2362204724409449" top="0.2362204724409449" bottom="0.2362204724409449" header="0.11811023622047245" footer="0.11811023622047245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3:O140"/>
  <sheetViews>
    <sheetView zoomScalePageLayoutView="0" workbookViewId="0" topLeftCell="A4">
      <selection activeCell="G94" sqref="G94"/>
    </sheetView>
  </sheetViews>
  <sheetFormatPr defaultColWidth="9.140625" defaultRowHeight="12.75"/>
  <cols>
    <col min="1" max="1" width="2.57421875" style="0" customWidth="1"/>
    <col min="2" max="2" width="24.8515625" style="0" customWidth="1"/>
    <col min="3" max="3" width="13.00390625" style="0" customWidth="1"/>
    <col min="4" max="4" width="12.57421875" style="0" customWidth="1"/>
    <col min="5" max="5" width="13.00390625" style="0" customWidth="1"/>
    <col min="6" max="6" width="13.57421875" style="0" customWidth="1"/>
    <col min="7" max="7" width="11.421875" style="0" customWidth="1"/>
  </cols>
  <sheetData>
    <row r="1" ht="12.75" hidden="1"/>
    <row r="2" ht="12.75" hidden="1"/>
    <row r="3" spans="2:15" ht="25.5" customHeight="1" hidden="1">
      <c r="B3" s="108" t="s">
        <v>264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23.2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ht="29.25" customHeight="1">
      <c r="B5" s="82" t="s">
        <v>265</v>
      </c>
    </row>
    <row r="6" ht="12.75" hidden="1"/>
    <row r="7" ht="12.75" hidden="1"/>
    <row r="8" ht="12.75" hidden="1"/>
    <row r="9" ht="12.75" hidden="1"/>
    <row r="10" spans="1:13" ht="48" customHeight="1">
      <c r="A10" s="22"/>
      <c r="B10" s="22"/>
      <c r="C10" s="11" t="s">
        <v>299</v>
      </c>
      <c r="D10" s="13" t="s">
        <v>95</v>
      </c>
      <c r="E10" s="12" t="s">
        <v>98</v>
      </c>
      <c r="F10" s="12" t="s">
        <v>99</v>
      </c>
      <c r="G10" s="14" t="s">
        <v>97</v>
      </c>
      <c r="H10" s="13" t="s">
        <v>123</v>
      </c>
      <c r="I10" s="13" t="s">
        <v>124</v>
      </c>
      <c r="K10" s="69"/>
      <c r="L10" s="69"/>
      <c r="M10" s="69"/>
    </row>
    <row r="11" spans="1:13" ht="12.75">
      <c r="A11" s="5">
        <v>1</v>
      </c>
      <c r="B11" s="6" t="s">
        <v>0</v>
      </c>
      <c r="C11" s="16">
        <v>12</v>
      </c>
      <c r="D11" s="23">
        <f>C11/'П 1'!C9</f>
        <v>1</v>
      </c>
      <c r="E11" s="8"/>
      <c r="F11" s="8"/>
      <c r="G11" s="9">
        <f>IF(E11=0,0,F11/E11)</f>
        <v>0</v>
      </c>
      <c r="H11" s="9">
        <f>(1.26-G11)*D11</f>
        <v>1.26</v>
      </c>
      <c r="I11" s="8">
        <f>IF(D11=0,82,RANK(H11,H$11:H$92,0))</f>
        <v>56</v>
      </c>
      <c r="K11" s="70"/>
      <c r="L11" s="71"/>
      <c r="M11" s="69"/>
    </row>
    <row r="12" spans="1:13" ht="12.75">
      <c r="A12" s="1">
        <v>2</v>
      </c>
      <c r="B12" s="2" t="s">
        <v>1</v>
      </c>
      <c r="C12" s="16">
        <v>178</v>
      </c>
      <c r="D12" s="23">
        <f>C12/'П 1'!C10</f>
        <v>4.564102564102564</v>
      </c>
      <c r="E12" s="8">
        <v>1</v>
      </c>
      <c r="F12" s="8"/>
      <c r="G12" s="9">
        <f aca="true" t="shared" si="0" ref="G12:G75">IF(E12=0,0,F12/E12)</f>
        <v>0</v>
      </c>
      <c r="H12" s="9">
        <f aca="true" t="shared" si="1" ref="H12:H75">(1.26-G12)*D12</f>
        <v>5.75076923076923</v>
      </c>
      <c r="I12" s="8">
        <f aca="true" t="shared" si="2" ref="I12:I75">IF(D12=0,82,RANK(H12,H$11:H$92,0))</f>
        <v>3</v>
      </c>
      <c r="K12" s="70"/>
      <c r="L12" s="71"/>
      <c r="M12" s="69"/>
    </row>
    <row r="13" spans="1:13" ht="12.75">
      <c r="A13" s="1">
        <v>3</v>
      </c>
      <c r="B13" s="2" t="s">
        <v>2</v>
      </c>
      <c r="C13" s="16">
        <v>23</v>
      </c>
      <c r="D13" s="23">
        <f>C13/'П 1'!C11</f>
        <v>1.6428571428571428</v>
      </c>
      <c r="E13" s="8"/>
      <c r="F13" s="8"/>
      <c r="G13" s="9">
        <f t="shared" si="0"/>
        <v>0</v>
      </c>
      <c r="H13" s="9">
        <f t="shared" si="1"/>
        <v>2.07</v>
      </c>
      <c r="I13" s="8">
        <f t="shared" si="2"/>
        <v>28</v>
      </c>
      <c r="K13" s="70"/>
      <c r="L13" s="71"/>
      <c r="M13" s="69"/>
    </row>
    <row r="14" spans="1:13" ht="12.75">
      <c r="A14" s="1">
        <v>4</v>
      </c>
      <c r="B14" s="2" t="s">
        <v>3</v>
      </c>
      <c r="C14" s="16">
        <v>26</v>
      </c>
      <c r="D14" s="23">
        <f>C14/'П 1'!C12</f>
        <v>1.1311758746051612</v>
      </c>
      <c r="E14" s="8"/>
      <c r="F14" s="8"/>
      <c r="G14" s="9">
        <f t="shared" si="0"/>
        <v>0</v>
      </c>
      <c r="H14" s="9">
        <f t="shared" si="1"/>
        <v>1.4252816020025032</v>
      </c>
      <c r="I14" s="8">
        <f t="shared" si="2"/>
        <v>49</v>
      </c>
      <c r="K14" s="70"/>
      <c r="L14" s="71"/>
      <c r="M14" s="69"/>
    </row>
    <row r="15" spans="1:13" ht="12.75">
      <c r="A15" s="1">
        <v>5</v>
      </c>
      <c r="B15" s="2" t="s">
        <v>4</v>
      </c>
      <c r="C15" s="16">
        <v>59</v>
      </c>
      <c r="D15" s="23">
        <f>C15/'П 1'!C13</f>
        <v>1.9282772206303727</v>
      </c>
      <c r="E15" s="8">
        <v>1</v>
      </c>
      <c r="F15" s="8"/>
      <c r="G15" s="9">
        <f t="shared" si="0"/>
        <v>0</v>
      </c>
      <c r="H15" s="9">
        <f t="shared" si="1"/>
        <v>2.4296292979942695</v>
      </c>
      <c r="I15" s="8">
        <f t="shared" si="2"/>
        <v>21</v>
      </c>
      <c r="K15" s="70"/>
      <c r="L15" s="71"/>
      <c r="M15" s="69"/>
    </row>
    <row r="16" spans="1:13" ht="12.75">
      <c r="A16" s="1">
        <v>6</v>
      </c>
      <c r="B16" s="2" t="s">
        <v>5</v>
      </c>
      <c r="C16" s="16">
        <v>73</v>
      </c>
      <c r="D16" s="23">
        <f>C16/'П 1'!C14</f>
        <v>2.92</v>
      </c>
      <c r="E16" s="8">
        <v>6</v>
      </c>
      <c r="F16" s="8"/>
      <c r="G16" s="9">
        <f t="shared" si="0"/>
        <v>0</v>
      </c>
      <c r="H16" s="9">
        <f t="shared" si="1"/>
        <v>3.6792</v>
      </c>
      <c r="I16" s="8">
        <f t="shared" si="2"/>
        <v>8</v>
      </c>
      <c r="K16" s="70"/>
      <c r="L16" s="71"/>
      <c r="M16" s="69"/>
    </row>
    <row r="17" spans="1:13" ht="12.75">
      <c r="A17" s="1">
        <v>7</v>
      </c>
      <c r="B17" s="2" t="s">
        <v>6</v>
      </c>
      <c r="C17" s="16">
        <v>185</v>
      </c>
      <c r="D17" s="23">
        <f>C17/'П 1'!C15</f>
        <v>3.9361702127659575</v>
      </c>
      <c r="E17" s="8">
        <v>15</v>
      </c>
      <c r="F17" s="8">
        <v>1</v>
      </c>
      <c r="G17" s="9">
        <f t="shared" si="0"/>
        <v>0.06666666666666667</v>
      </c>
      <c r="H17" s="9">
        <f t="shared" si="1"/>
        <v>4.697163120567376</v>
      </c>
      <c r="I17" s="8">
        <f t="shared" si="2"/>
        <v>4</v>
      </c>
      <c r="K17" s="70"/>
      <c r="L17" s="71"/>
      <c r="M17" s="69"/>
    </row>
    <row r="18" spans="1:13" ht="12.75">
      <c r="A18" s="1">
        <v>8</v>
      </c>
      <c r="B18" s="2" t="s">
        <v>7</v>
      </c>
      <c r="C18" s="16">
        <v>44</v>
      </c>
      <c r="D18" s="23">
        <f>C18/'П 1'!C16</f>
        <v>1.2571428571428571</v>
      </c>
      <c r="E18" s="8">
        <v>1</v>
      </c>
      <c r="F18" s="8"/>
      <c r="G18" s="9">
        <f t="shared" si="0"/>
        <v>0</v>
      </c>
      <c r="H18" s="9">
        <f t="shared" si="1"/>
        <v>1.584</v>
      </c>
      <c r="I18" s="8">
        <f t="shared" si="2"/>
        <v>43</v>
      </c>
      <c r="K18" s="70"/>
      <c r="L18" s="71"/>
      <c r="M18" s="69"/>
    </row>
    <row r="19" spans="1:13" ht="12.75">
      <c r="A19" s="1">
        <v>9</v>
      </c>
      <c r="B19" s="2" t="s">
        <v>8</v>
      </c>
      <c r="C19" s="16">
        <v>181</v>
      </c>
      <c r="D19" s="23">
        <f>C19/'П 1'!C17</f>
        <v>6.241379310344827</v>
      </c>
      <c r="E19" s="8">
        <v>6</v>
      </c>
      <c r="F19" s="8">
        <v>2</v>
      </c>
      <c r="G19" s="9">
        <f t="shared" si="0"/>
        <v>0.3333333333333333</v>
      </c>
      <c r="H19" s="9">
        <f t="shared" si="1"/>
        <v>5.783678160919541</v>
      </c>
      <c r="I19" s="8">
        <f t="shared" si="2"/>
        <v>2</v>
      </c>
      <c r="K19" s="70"/>
      <c r="L19" s="71"/>
      <c r="M19" s="69"/>
    </row>
    <row r="20" spans="1:13" ht="12.75">
      <c r="A20" s="1">
        <v>10</v>
      </c>
      <c r="B20" s="2" t="s">
        <v>9</v>
      </c>
      <c r="C20" s="16">
        <v>19</v>
      </c>
      <c r="D20" s="23">
        <f>C20/'П 1'!C18</f>
        <v>1.0224089635854343</v>
      </c>
      <c r="E20" s="8">
        <v>1</v>
      </c>
      <c r="F20" s="8"/>
      <c r="G20" s="9">
        <f t="shared" si="0"/>
        <v>0</v>
      </c>
      <c r="H20" s="9">
        <f t="shared" si="1"/>
        <v>1.2882352941176471</v>
      </c>
      <c r="I20" s="8">
        <f t="shared" si="2"/>
        <v>53</v>
      </c>
      <c r="K20" s="70"/>
      <c r="L20" s="71"/>
      <c r="M20" s="69"/>
    </row>
    <row r="21" spans="1:13" ht="12.75">
      <c r="A21" s="1">
        <v>11</v>
      </c>
      <c r="B21" s="2" t="s">
        <v>10</v>
      </c>
      <c r="C21" s="16">
        <v>38</v>
      </c>
      <c r="D21" s="23">
        <f>C21/'П 1'!C19</f>
        <v>1.3103448275862069</v>
      </c>
      <c r="E21" s="8"/>
      <c r="F21" s="8"/>
      <c r="G21" s="9">
        <f t="shared" si="0"/>
        <v>0</v>
      </c>
      <c r="H21" s="9">
        <f t="shared" si="1"/>
        <v>1.6510344827586207</v>
      </c>
      <c r="I21" s="8">
        <f t="shared" si="2"/>
        <v>40</v>
      </c>
      <c r="K21" s="70"/>
      <c r="L21" s="71"/>
      <c r="M21" s="69"/>
    </row>
    <row r="22" spans="1:13" ht="12.75">
      <c r="A22" s="1">
        <v>12</v>
      </c>
      <c r="B22" s="2" t="s">
        <v>11</v>
      </c>
      <c r="C22" s="16">
        <v>49</v>
      </c>
      <c r="D22" s="23">
        <f>C22/'П 1'!C20</f>
        <v>1.1529411764705881</v>
      </c>
      <c r="E22" s="8">
        <v>4</v>
      </c>
      <c r="F22" s="8"/>
      <c r="G22" s="9">
        <f t="shared" si="0"/>
        <v>0</v>
      </c>
      <c r="H22" s="9">
        <f t="shared" si="1"/>
        <v>1.452705882352941</v>
      </c>
      <c r="I22" s="8">
        <f t="shared" si="2"/>
        <v>48</v>
      </c>
      <c r="K22" s="70"/>
      <c r="L22" s="71"/>
      <c r="M22" s="69"/>
    </row>
    <row r="23" spans="1:13" ht="12.75">
      <c r="A23" s="1">
        <v>13</v>
      </c>
      <c r="B23" s="2" t="s">
        <v>12</v>
      </c>
      <c r="C23" s="16">
        <v>129</v>
      </c>
      <c r="D23" s="23">
        <f>C23/'П 1'!C21</f>
        <v>3.6857142857142855</v>
      </c>
      <c r="E23" s="8">
        <v>1</v>
      </c>
      <c r="F23" s="8">
        <v>1</v>
      </c>
      <c r="G23" s="9">
        <f t="shared" si="0"/>
        <v>1</v>
      </c>
      <c r="H23" s="9">
        <f t="shared" si="1"/>
        <v>0.9582857142857143</v>
      </c>
      <c r="I23" s="8">
        <f t="shared" si="2"/>
        <v>70</v>
      </c>
      <c r="K23" s="70"/>
      <c r="L23" s="71"/>
      <c r="M23" s="69"/>
    </row>
    <row r="24" spans="1:13" ht="12.75">
      <c r="A24" s="1">
        <v>14</v>
      </c>
      <c r="B24" s="2" t="s">
        <v>13</v>
      </c>
      <c r="C24" s="16">
        <v>27</v>
      </c>
      <c r="D24" s="23">
        <f>C24/'П 1'!C22</f>
        <v>0.7105263157894737</v>
      </c>
      <c r="E24" s="8"/>
      <c r="F24" s="8"/>
      <c r="G24" s="9">
        <f t="shared" si="0"/>
        <v>0</v>
      </c>
      <c r="H24" s="9">
        <f t="shared" si="1"/>
        <v>0.8952631578947369</v>
      </c>
      <c r="I24" s="8">
        <f t="shared" si="2"/>
        <v>75</v>
      </c>
      <c r="K24" s="70"/>
      <c r="L24" s="71"/>
      <c r="M24" s="69"/>
    </row>
    <row r="25" spans="1:13" ht="12.75">
      <c r="A25" s="1">
        <v>15</v>
      </c>
      <c r="B25" s="2" t="s">
        <v>15</v>
      </c>
      <c r="C25" s="16">
        <v>33</v>
      </c>
      <c r="D25" s="23">
        <f>C25/'П 1'!C23</f>
        <v>0.9850746268656716</v>
      </c>
      <c r="E25" s="8"/>
      <c r="F25" s="8"/>
      <c r="G25" s="9">
        <f t="shared" si="0"/>
        <v>0</v>
      </c>
      <c r="H25" s="9">
        <f t="shared" si="1"/>
        <v>1.2411940298507462</v>
      </c>
      <c r="I25" s="8">
        <f t="shared" si="2"/>
        <v>58</v>
      </c>
      <c r="K25" s="70"/>
      <c r="L25" s="71"/>
      <c r="M25" s="69"/>
    </row>
    <row r="26" spans="1:13" ht="12.75">
      <c r="A26" s="1">
        <v>16</v>
      </c>
      <c r="B26" s="2" t="s">
        <v>14</v>
      </c>
      <c r="C26" s="33">
        <v>13</v>
      </c>
      <c r="D26" s="23">
        <f>C26/'П 1'!C24</f>
        <v>1.0833333333333333</v>
      </c>
      <c r="E26" s="19"/>
      <c r="F26" s="19"/>
      <c r="G26" s="9">
        <f t="shared" si="0"/>
        <v>0</v>
      </c>
      <c r="H26" s="9">
        <f t="shared" si="1"/>
        <v>1.365</v>
      </c>
      <c r="I26" s="8">
        <f t="shared" si="2"/>
        <v>51</v>
      </c>
      <c r="K26" s="70"/>
      <c r="L26" s="71"/>
      <c r="M26" s="69"/>
    </row>
    <row r="27" spans="1:13" ht="12.75">
      <c r="A27" s="1">
        <v>17</v>
      </c>
      <c r="B27" s="2" t="s">
        <v>16</v>
      </c>
      <c r="C27" s="16">
        <v>35</v>
      </c>
      <c r="D27" s="23">
        <f>C27/'П 1'!C25</f>
        <v>1.6265597147950088</v>
      </c>
      <c r="E27" s="8">
        <v>1</v>
      </c>
      <c r="F27" s="8"/>
      <c r="G27" s="9">
        <f t="shared" si="0"/>
        <v>0</v>
      </c>
      <c r="H27" s="9">
        <f t="shared" si="1"/>
        <v>2.049465240641711</v>
      </c>
      <c r="I27" s="8">
        <f t="shared" si="2"/>
        <v>29</v>
      </c>
      <c r="K27" s="70"/>
      <c r="L27" s="71"/>
      <c r="M27" s="69"/>
    </row>
    <row r="28" spans="1:13" ht="12.75">
      <c r="A28" s="1">
        <v>18</v>
      </c>
      <c r="B28" s="2" t="s">
        <v>17</v>
      </c>
      <c r="C28" s="16">
        <v>55</v>
      </c>
      <c r="D28" s="23">
        <f>C28/'П 1'!C26</f>
        <v>2.2916666666666665</v>
      </c>
      <c r="E28" s="8"/>
      <c r="F28" s="8"/>
      <c r="G28" s="9">
        <f t="shared" si="0"/>
        <v>0</v>
      </c>
      <c r="H28" s="9">
        <f t="shared" si="1"/>
        <v>2.8874999999999997</v>
      </c>
      <c r="I28" s="8">
        <f t="shared" si="2"/>
        <v>14</v>
      </c>
      <c r="K28" s="70"/>
      <c r="L28" s="71"/>
      <c r="M28" s="69"/>
    </row>
    <row r="29" spans="1:13" ht="12.75">
      <c r="A29" s="1">
        <v>19</v>
      </c>
      <c r="B29" s="2" t="s">
        <v>18</v>
      </c>
      <c r="C29" s="16">
        <v>140</v>
      </c>
      <c r="D29" s="23">
        <f>C29/'П 1'!C27</f>
        <v>3.3287733698130415</v>
      </c>
      <c r="E29" s="8">
        <v>5</v>
      </c>
      <c r="F29" s="8">
        <v>1</v>
      </c>
      <c r="G29" s="9">
        <f t="shared" si="0"/>
        <v>0.2</v>
      </c>
      <c r="H29" s="9">
        <f t="shared" si="1"/>
        <v>3.5284997720018243</v>
      </c>
      <c r="I29" s="8">
        <f t="shared" si="2"/>
        <v>9</v>
      </c>
      <c r="K29" s="70"/>
      <c r="L29" s="71"/>
      <c r="M29" s="69"/>
    </row>
    <row r="30" spans="1:13" ht="12.75">
      <c r="A30" s="1">
        <v>20</v>
      </c>
      <c r="B30" s="2" t="s">
        <v>19</v>
      </c>
      <c r="C30" s="16">
        <v>42</v>
      </c>
      <c r="D30" s="23">
        <f>C30/'П 1'!C28</f>
        <v>2.1</v>
      </c>
      <c r="E30" s="8"/>
      <c r="F30" s="8"/>
      <c r="G30" s="9">
        <f t="shared" si="0"/>
        <v>0</v>
      </c>
      <c r="H30" s="9">
        <f t="shared" si="1"/>
        <v>2.6460000000000004</v>
      </c>
      <c r="I30" s="8">
        <f t="shared" si="2"/>
        <v>17</v>
      </c>
      <c r="K30" s="70"/>
      <c r="L30" s="71"/>
      <c r="M30" s="69"/>
    </row>
    <row r="31" spans="1:13" ht="12.75">
      <c r="A31" s="1">
        <v>21</v>
      </c>
      <c r="B31" s="2" t="s">
        <v>20</v>
      </c>
      <c r="C31" s="16">
        <v>22</v>
      </c>
      <c r="D31" s="23">
        <f>C31/'П 1'!C29</f>
        <v>0.8979591836734694</v>
      </c>
      <c r="E31" s="8"/>
      <c r="F31" s="8"/>
      <c r="G31" s="9">
        <f t="shared" si="0"/>
        <v>0</v>
      </c>
      <c r="H31" s="9">
        <f t="shared" si="1"/>
        <v>1.1314285714285715</v>
      </c>
      <c r="I31" s="8">
        <f t="shared" si="2"/>
        <v>64</v>
      </c>
      <c r="K31" s="70"/>
      <c r="L31" s="71"/>
      <c r="M31" s="69"/>
    </row>
    <row r="32" spans="1:13" ht="12.75">
      <c r="A32" s="1">
        <v>22</v>
      </c>
      <c r="B32" s="2" t="s">
        <v>21</v>
      </c>
      <c r="C32" s="16">
        <v>10</v>
      </c>
      <c r="D32" s="23">
        <f>C32/'П 1'!C30</f>
        <v>0.7692307692307693</v>
      </c>
      <c r="E32" s="8"/>
      <c r="F32" s="8"/>
      <c r="G32" s="9">
        <f t="shared" si="0"/>
        <v>0</v>
      </c>
      <c r="H32" s="9">
        <f t="shared" si="1"/>
        <v>0.9692307692307693</v>
      </c>
      <c r="I32" s="8">
        <f t="shared" si="2"/>
        <v>69</v>
      </c>
      <c r="K32" s="70"/>
      <c r="L32" s="71"/>
      <c r="M32" s="69"/>
    </row>
    <row r="33" spans="1:13" ht="12.75">
      <c r="A33" s="1">
        <v>23</v>
      </c>
      <c r="B33" s="2" t="s">
        <v>22</v>
      </c>
      <c r="C33" s="16">
        <v>29</v>
      </c>
      <c r="D33" s="23">
        <f>C33/'П 1'!C31</f>
        <v>1.2083333333333333</v>
      </c>
      <c r="E33" s="8">
        <v>2</v>
      </c>
      <c r="F33" s="8"/>
      <c r="G33" s="9">
        <f t="shared" si="0"/>
        <v>0</v>
      </c>
      <c r="H33" s="9">
        <f t="shared" si="1"/>
        <v>1.5225</v>
      </c>
      <c r="I33" s="8">
        <f t="shared" si="2"/>
        <v>47</v>
      </c>
      <c r="K33" s="70"/>
      <c r="L33" s="71"/>
      <c r="M33" s="69"/>
    </row>
    <row r="34" spans="1:13" ht="12.75">
      <c r="A34" s="1">
        <v>24</v>
      </c>
      <c r="B34" s="2" t="s">
        <v>23</v>
      </c>
      <c r="C34" s="16">
        <v>45</v>
      </c>
      <c r="D34" s="23">
        <f>C34/'П 1'!C32</f>
        <v>2.4083577712609974</v>
      </c>
      <c r="E34" s="8"/>
      <c r="F34" s="8"/>
      <c r="G34" s="9">
        <f t="shared" si="0"/>
        <v>0</v>
      </c>
      <c r="H34" s="9">
        <f t="shared" si="1"/>
        <v>3.034530791788857</v>
      </c>
      <c r="I34" s="8">
        <f t="shared" si="2"/>
        <v>12</v>
      </c>
      <c r="K34" s="70"/>
      <c r="L34" s="71"/>
      <c r="M34" s="69"/>
    </row>
    <row r="35" spans="1:13" ht="12.75">
      <c r="A35" s="1">
        <v>25</v>
      </c>
      <c r="B35" s="2" t="s">
        <v>24</v>
      </c>
      <c r="C35" s="16">
        <v>34</v>
      </c>
      <c r="D35" s="23">
        <f>C35/'П 1'!C33</f>
        <v>2</v>
      </c>
      <c r="E35" s="8"/>
      <c r="F35" s="8"/>
      <c r="G35" s="9">
        <f t="shared" si="0"/>
        <v>0</v>
      </c>
      <c r="H35" s="9">
        <f t="shared" si="1"/>
        <v>2.52</v>
      </c>
      <c r="I35" s="8">
        <f t="shared" si="2"/>
        <v>19</v>
      </c>
      <c r="K35" s="70"/>
      <c r="L35" s="71"/>
      <c r="M35" s="69"/>
    </row>
    <row r="36" spans="1:13" ht="12.75">
      <c r="A36" s="1">
        <v>26</v>
      </c>
      <c r="B36" s="2" t="s">
        <v>25</v>
      </c>
      <c r="C36" s="16">
        <v>21</v>
      </c>
      <c r="D36" s="23">
        <f>C36/'П 1'!C34</f>
        <v>1.0713536934796282</v>
      </c>
      <c r="E36" s="8">
        <v>3</v>
      </c>
      <c r="F36" s="8">
        <v>1</v>
      </c>
      <c r="G36" s="9">
        <f t="shared" si="0"/>
        <v>0.3333333333333333</v>
      </c>
      <c r="H36" s="9">
        <f t="shared" si="1"/>
        <v>0.9927877559577889</v>
      </c>
      <c r="I36" s="8">
        <f t="shared" si="2"/>
        <v>68</v>
      </c>
      <c r="K36" s="70"/>
      <c r="L36" s="71"/>
      <c r="M36" s="69"/>
    </row>
    <row r="37" spans="1:13" ht="12.75">
      <c r="A37" s="1">
        <v>27</v>
      </c>
      <c r="B37" s="2" t="s">
        <v>26</v>
      </c>
      <c r="C37" s="16">
        <v>68</v>
      </c>
      <c r="D37" s="23">
        <f>C37/'П 1'!C35</f>
        <v>1.4782608695652173</v>
      </c>
      <c r="E37" s="8"/>
      <c r="F37" s="8"/>
      <c r="G37" s="9">
        <f t="shared" si="0"/>
        <v>0</v>
      </c>
      <c r="H37" s="9">
        <f t="shared" si="1"/>
        <v>1.862608695652174</v>
      </c>
      <c r="I37" s="8">
        <f t="shared" si="2"/>
        <v>34</v>
      </c>
      <c r="K37" s="70"/>
      <c r="L37" s="71"/>
      <c r="M37" s="69"/>
    </row>
    <row r="38" spans="1:13" ht="12.75">
      <c r="A38" s="1">
        <v>28</v>
      </c>
      <c r="B38" s="2" t="s">
        <v>27</v>
      </c>
      <c r="C38" s="16">
        <v>44</v>
      </c>
      <c r="D38" s="23">
        <f>C38/'П 1'!C36</f>
        <v>1.5714285714285714</v>
      </c>
      <c r="E38" s="8">
        <v>5</v>
      </c>
      <c r="F38" s="8"/>
      <c r="G38" s="9">
        <f t="shared" si="0"/>
        <v>0</v>
      </c>
      <c r="H38" s="9">
        <f t="shared" si="1"/>
        <v>1.98</v>
      </c>
      <c r="I38" s="8">
        <f t="shared" si="2"/>
        <v>30</v>
      </c>
      <c r="K38" s="70"/>
      <c r="L38" s="71"/>
      <c r="M38" s="69"/>
    </row>
    <row r="39" spans="1:13" ht="12.75">
      <c r="A39" s="1">
        <v>29</v>
      </c>
      <c r="B39" s="2" t="s">
        <v>28</v>
      </c>
      <c r="C39" s="16">
        <v>30</v>
      </c>
      <c r="D39" s="23">
        <f>C39/'П 1'!C37</f>
        <v>0.9804799426934098</v>
      </c>
      <c r="E39" s="8">
        <v>6</v>
      </c>
      <c r="F39" s="8"/>
      <c r="G39" s="9">
        <f t="shared" si="0"/>
        <v>0</v>
      </c>
      <c r="H39" s="9">
        <f t="shared" si="1"/>
        <v>1.2354047277936964</v>
      </c>
      <c r="I39" s="8">
        <f t="shared" si="2"/>
        <v>59</v>
      </c>
      <c r="K39" s="70"/>
      <c r="L39" s="71"/>
      <c r="M39" s="69"/>
    </row>
    <row r="40" spans="1:13" ht="12.75">
      <c r="A40" s="1">
        <v>30</v>
      </c>
      <c r="B40" s="2" t="s">
        <v>29</v>
      </c>
      <c r="C40" s="16">
        <v>20</v>
      </c>
      <c r="D40" s="23">
        <f>C40/'П 1'!C38</f>
        <v>1.0256410256410255</v>
      </c>
      <c r="E40" s="8">
        <v>1</v>
      </c>
      <c r="F40" s="8"/>
      <c r="G40" s="9">
        <f t="shared" si="0"/>
        <v>0</v>
      </c>
      <c r="H40" s="9">
        <f t="shared" si="1"/>
        <v>1.2923076923076922</v>
      </c>
      <c r="I40" s="8">
        <f t="shared" si="2"/>
        <v>52</v>
      </c>
      <c r="K40" s="70"/>
      <c r="L40" s="71"/>
      <c r="M40" s="69"/>
    </row>
    <row r="41" spans="1:13" ht="12.75">
      <c r="A41" s="1">
        <v>31</v>
      </c>
      <c r="B41" s="2" t="s">
        <v>30</v>
      </c>
      <c r="C41" s="16">
        <v>45</v>
      </c>
      <c r="D41" s="23">
        <f>C41/'П 1'!C39</f>
        <v>0.7563025210084033</v>
      </c>
      <c r="E41" s="8">
        <v>3</v>
      </c>
      <c r="F41" s="8"/>
      <c r="G41" s="9">
        <f t="shared" si="0"/>
        <v>0</v>
      </c>
      <c r="H41" s="9">
        <f t="shared" si="1"/>
        <v>0.9529411764705882</v>
      </c>
      <c r="I41" s="8">
        <f t="shared" si="2"/>
        <v>71</v>
      </c>
      <c r="K41" s="70"/>
      <c r="L41" s="71"/>
      <c r="M41" s="69"/>
    </row>
    <row r="42" spans="1:13" ht="12.75">
      <c r="A42" s="1">
        <v>32</v>
      </c>
      <c r="B42" s="2" t="s">
        <v>31</v>
      </c>
      <c r="C42" s="16">
        <v>371</v>
      </c>
      <c r="D42" s="23">
        <f>C42/'П 1'!C40</f>
        <v>7.1568627450980395</v>
      </c>
      <c r="E42" s="8">
        <v>2</v>
      </c>
      <c r="F42" s="8"/>
      <c r="G42" s="9">
        <f t="shared" si="0"/>
        <v>0</v>
      </c>
      <c r="H42" s="9">
        <f t="shared" si="1"/>
        <v>9.01764705882353</v>
      </c>
      <c r="I42" s="8">
        <f t="shared" si="2"/>
        <v>1</v>
      </c>
      <c r="K42" s="70"/>
      <c r="L42" s="71"/>
      <c r="M42" s="69"/>
    </row>
    <row r="43" spans="1:13" ht="12.75">
      <c r="A43" s="1">
        <v>33</v>
      </c>
      <c r="B43" s="2" t="s">
        <v>32</v>
      </c>
      <c r="C43" s="16">
        <v>18</v>
      </c>
      <c r="D43" s="23">
        <f>C43/'П 1'!C41</f>
        <v>0.9473684210526315</v>
      </c>
      <c r="E43" s="8">
        <v>1</v>
      </c>
      <c r="F43" s="8"/>
      <c r="G43" s="9">
        <f t="shared" si="0"/>
        <v>0</v>
      </c>
      <c r="H43" s="9">
        <f t="shared" si="1"/>
        <v>1.1936842105263157</v>
      </c>
      <c r="I43" s="8">
        <f t="shared" si="2"/>
        <v>61</v>
      </c>
      <c r="K43" s="70"/>
      <c r="L43" s="71"/>
      <c r="M43" s="69"/>
    </row>
    <row r="44" spans="1:13" ht="12.75">
      <c r="A44" s="1">
        <v>34</v>
      </c>
      <c r="B44" s="2" t="s">
        <v>33</v>
      </c>
      <c r="C44" s="16">
        <v>18</v>
      </c>
      <c r="D44" s="23">
        <f>C44/'П 1'!C42</f>
        <v>0.72</v>
      </c>
      <c r="E44" s="8"/>
      <c r="F44" s="8"/>
      <c r="G44" s="9">
        <f t="shared" si="0"/>
        <v>0</v>
      </c>
      <c r="H44" s="9">
        <f t="shared" si="1"/>
        <v>0.9072</v>
      </c>
      <c r="I44" s="8">
        <f t="shared" si="2"/>
        <v>74</v>
      </c>
      <c r="K44" s="70"/>
      <c r="L44" s="71"/>
      <c r="M44" s="69"/>
    </row>
    <row r="45" spans="1:13" ht="12.75">
      <c r="A45" s="1">
        <v>35</v>
      </c>
      <c r="B45" s="2" t="s">
        <v>34</v>
      </c>
      <c r="C45" s="33">
        <v>18</v>
      </c>
      <c r="D45" s="23">
        <f>C45/'П 1'!C43</f>
        <v>0.5294117647058824</v>
      </c>
      <c r="E45" s="19"/>
      <c r="F45" s="19"/>
      <c r="G45" s="9">
        <f t="shared" si="0"/>
        <v>0</v>
      </c>
      <c r="H45" s="9">
        <f t="shared" si="1"/>
        <v>0.6670588235294118</v>
      </c>
      <c r="I45" s="8">
        <f t="shared" si="2"/>
        <v>78</v>
      </c>
      <c r="K45" s="70"/>
      <c r="L45" s="71"/>
      <c r="M45" s="69"/>
    </row>
    <row r="46" spans="1:13" ht="12.75">
      <c r="A46" s="1">
        <v>36</v>
      </c>
      <c r="B46" s="2" t="s">
        <v>35</v>
      </c>
      <c r="C46" s="16">
        <v>99</v>
      </c>
      <c r="D46" s="23">
        <f>C46/'П 1'!C44</f>
        <v>3.09375</v>
      </c>
      <c r="E46" s="8">
        <v>3</v>
      </c>
      <c r="F46" s="8">
        <v>2</v>
      </c>
      <c r="G46" s="9">
        <f t="shared" si="0"/>
        <v>0.6666666666666666</v>
      </c>
      <c r="H46" s="9">
        <f t="shared" si="1"/>
        <v>1.835625</v>
      </c>
      <c r="I46" s="8">
        <f t="shared" si="2"/>
        <v>36</v>
      </c>
      <c r="K46" s="70"/>
      <c r="L46" s="71"/>
      <c r="M46" s="69"/>
    </row>
    <row r="47" spans="1:13" ht="12.75">
      <c r="A47" s="1">
        <v>37</v>
      </c>
      <c r="B47" s="2" t="s">
        <v>36</v>
      </c>
      <c r="C47" s="16">
        <v>17</v>
      </c>
      <c r="D47" s="23">
        <f>C47/'П 1'!C45</f>
        <v>0.9577095230745485</v>
      </c>
      <c r="E47" s="8"/>
      <c r="F47" s="8"/>
      <c r="G47" s="9">
        <f t="shared" si="0"/>
        <v>0</v>
      </c>
      <c r="H47" s="9">
        <f t="shared" si="1"/>
        <v>1.206713999073931</v>
      </c>
      <c r="I47" s="8">
        <f t="shared" si="2"/>
        <v>60</v>
      </c>
      <c r="K47" s="70"/>
      <c r="L47" s="71"/>
      <c r="M47" s="69"/>
    </row>
    <row r="48" spans="1:13" ht="12.75">
      <c r="A48" s="1">
        <v>38</v>
      </c>
      <c r="B48" s="2" t="s">
        <v>37</v>
      </c>
      <c r="C48" s="16">
        <v>47</v>
      </c>
      <c r="D48" s="23">
        <f>C48/'П 1'!C46</f>
        <v>2.5405405405405403</v>
      </c>
      <c r="E48" s="8">
        <v>3</v>
      </c>
      <c r="F48" s="8"/>
      <c r="G48" s="9">
        <f t="shared" si="0"/>
        <v>0</v>
      </c>
      <c r="H48" s="9">
        <f t="shared" si="1"/>
        <v>3.201081081081081</v>
      </c>
      <c r="I48" s="8">
        <f t="shared" si="2"/>
        <v>11</v>
      </c>
      <c r="K48" s="70"/>
      <c r="L48" s="71"/>
      <c r="M48" s="69"/>
    </row>
    <row r="49" spans="1:13" ht="12.75">
      <c r="A49" s="1">
        <v>39</v>
      </c>
      <c r="B49" s="2" t="s">
        <v>38</v>
      </c>
      <c r="C49" s="16">
        <v>23</v>
      </c>
      <c r="D49" s="23">
        <f>C49/'П 1'!C47</f>
        <v>1.2105263157894737</v>
      </c>
      <c r="E49" s="8"/>
      <c r="F49" s="8"/>
      <c r="G49" s="9">
        <f t="shared" si="0"/>
        <v>0</v>
      </c>
      <c r="H49" s="9">
        <f t="shared" si="1"/>
        <v>1.5252631578947369</v>
      </c>
      <c r="I49" s="8">
        <f t="shared" si="2"/>
        <v>46</v>
      </c>
      <c r="K49" s="70"/>
      <c r="L49" s="71"/>
      <c r="M49" s="69"/>
    </row>
    <row r="50" spans="1:13" ht="12.75">
      <c r="A50" s="1">
        <v>40</v>
      </c>
      <c r="B50" s="2" t="s">
        <v>39</v>
      </c>
      <c r="C50" s="16">
        <v>122</v>
      </c>
      <c r="D50" s="23">
        <f>C50/'П 1'!C48</f>
        <v>1.161904761904762</v>
      </c>
      <c r="E50" s="8">
        <v>6</v>
      </c>
      <c r="F50" s="8">
        <v>1</v>
      </c>
      <c r="G50" s="9">
        <f t="shared" si="0"/>
        <v>0.16666666666666666</v>
      </c>
      <c r="H50" s="9">
        <f t="shared" si="1"/>
        <v>1.2703492063492063</v>
      </c>
      <c r="I50" s="8">
        <f t="shared" si="2"/>
        <v>54</v>
      </c>
      <c r="K50" s="70"/>
      <c r="L50" s="71"/>
      <c r="M50" s="69"/>
    </row>
    <row r="51" spans="1:13" ht="12.75">
      <c r="A51" s="1">
        <v>41</v>
      </c>
      <c r="B51" s="2" t="s">
        <v>40</v>
      </c>
      <c r="C51" s="16">
        <v>87</v>
      </c>
      <c r="D51" s="23">
        <f>C51/'П 1'!C49</f>
        <v>1.43801652892562</v>
      </c>
      <c r="E51" s="8">
        <v>3</v>
      </c>
      <c r="F51" s="8"/>
      <c r="G51" s="9">
        <f t="shared" si="0"/>
        <v>0</v>
      </c>
      <c r="H51" s="9">
        <f t="shared" si="1"/>
        <v>1.811900826446281</v>
      </c>
      <c r="I51" s="8">
        <f t="shared" si="2"/>
        <v>37</v>
      </c>
      <c r="K51" s="70"/>
      <c r="L51" s="71"/>
      <c r="M51" s="69"/>
    </row>
    <row r="52" spans="1:13" ht="12.75">
      <c r="A52" s="1">
        <v>42</v>
      </c>
      <c r="B52" s="2" t="s">
        <v>41</v>
      </c>
      <c r="C52" s="16">
        <v>37</v>
      </c>
      <c r="D52" s="23">
        <f>C52/'П 1'!C50</f>
        <v>1.2376282991202345</v>
      </c>
      <c r="E52" s="8">
        <v>2</v>
      </c>
      <c r="F52" s="8"/>
      <c r="G52" s="9">
        <f t="shared" si="0"/>
        <v>0</v>
      </c>
      <c r="H52" s="9">
        <f t="shared" si="1"/>
        <v>1.5594116568914955</v>
      </c>
      <c r="I52" s="8">
        <f t="shared" si="2"/>
        <v>44</v>
      </c>
      <c r="K52" s="70"/>
      <c r="L52" s="71"/>
      <c r="M52" s="69"/>
    </row>
    <row r="53" spans="1:13" ht="12.75">
      <c r="A53" s="1">
        <v>43</v>
      </c>
      <c r="B53" s="2" t="s">
        <v>42</v>
      </c>
      <c r="C53" s="16">
        <v>11</v>
      </c>
      <c r="D53" s="23">
        <f>C53/'П 1'!C51</f>
        <v>0.9166666666666666</v>
      </c>
      <c r="E53" s="8"/>
      <c r="F53" s="8"/>
      <c r="G53" s="9">
        <f t="shared" si="0"/>
        <v>0</v>
      </c>
      <c r="H53" s="9">
        <f t="shared" si="1"/>
        <v>1.155</v>
      </c>
      <c r="I53" s="8">
        <f t="shared" si="2"/>
        <v>63</v>
      </c>
      <c r="K53" s="70"/>
      <c r="L53" s="71"/>
      <c r="M53" s="69"/>
    </row>
    <row r="54" spans="1:13" ht="12.75">
      <c r="A54" s="1">
        <v>44</v>
      </c>
      <c r="B54" s="2" t="s">
        <v>43</v>
      </c>
      <c r="C54" s="16">
        <v>97</v>
      </c>
      <c r="D54" s="23">
        <f>C54/'П 1'!C52</f>
        <v>1.7321428571428572</v>
      </c>
      <c r="E54" s="8">
        <v>6</v>
      </c>
      <c r="F54" s="8"/>
      <c r="G54" s="9">
        <f t="shared" si="0"/>
        <v>0</v>
      </c>
      <c r="H54" s="9">
        <f t="shared" si="1"/>
        <v>2.1825</v>
      </c>
      <c r="I54" s="8">
        <f t="shared" si="2"/>
        <v>27</v>
      </c>
      <c r="K54" s="70"/>
      <c r="L54" s="71"/>
      <c r="M54" s="69"/>
    </row>
    <row r="55" spans="1:13" ht="12.75">
      <c r="A55" s="1">
        <v>45</v>
      </c>
      <c r="B55" s="2" t="s">
        <v>44</v>
      </c>
      <c r="C55" s="16">
        <v>34</v>
      </c>
      <c r="D55" s="23">
        <f>C55/'П 1'!C53</f>
        <v>1.7894736842105263</v>
      </c>
      <c r="E55" s="8">
        <v>1</v>
      </c>
      <c r="F55" s="8"/>
      <c r="G55" s="9">
        <f t="shared" si="0"/>
        <v>0</v>
      </c>
      <c r="H55" s="9">
        <f t="shared" si="1"/>
        <v>2.254736842105263</v>
      </c>
      <c r="I55" s="8">
        <f t="shared" si="2"/>
        <v>24</v>
      </c>
      <c r="K55" s="70"/>
      <c r="L55" s="71"/>
      <c r="M55" s="69"/>
    </row>
    <row r="56" spans="1:13" ht="12.75">
      <c r="A56" s="1">
        <v>46</v>
      </c>
      <c r="B56" s="2" t="s">
        <v>45</v>
      </c>
      <c r="C56" s="16">
        <v>85</v>
      </c>
      <c r="D56" s="23">
        <f>C56/'П 1'!C54</f>
        <v>1.6666666666666667</v>
      </c>
      <c r="E56" s="8">
        <v>1</v>
      </c>
      <c r="F56" s="8">
        <v>1</v>
      </c>
      <c r="G56" s="9">
        <f t="shared" si="0"/>
        <v>1</v>
      </c>
      <c r="H56" s="9">
        <f t="shared" si="1"/>
        <v>0.43333333333333335</v>
      </c>
      <c r="I56" s="8">
        <f t="shared" si="2"/>
        <v>79</v>
      </c>
      <c r="K56" s="70"/>
      <c r="L56" s="71"/>
      <c r="M56" s="69"/>
    </row>
    <row r="57" spans="1:13" ht="12.75">
      <c r="A57" s="1">
        <v>47</v>
      </c>
      <c r="B57" s="2" t="s">
        <v>46</v>
      </c>
      <c r="C57" s="16">
        <v>34</v>
      </c>
      <c r="D57" s="23">
        <f>C57/'П 1'!C55</f>
        <v>0.8095238095238095</v>
      </c>
      <c r="E57" s="8"/>
      <c r="F57" s="8"/>
      <c r="G57" s="9">
        <f t="shared" si="0"/>
        <v>0</v>
      </c>
      <c r="H57" s="9">
        <f t="shared" si="1"/>
        <v>1.02</v>
      </c>
      <c r="I57" s="8">
        <f t="shared" si="2"/>
        <v>66</v>
      </c>
      <c r="K57" s="70"/>
      <c r="L57" s="71"/>
      <c r="M57" s="69"/>
    </row>
    <row r="58" spans="1:13" ht="12.75">
      <c r="A58" s="1">
        <v>48</v>
      </c>
      <c r="B58" s="2" t="s">
        <v>47</v>
      </c>
      <c r="C58" s="16">
        <v>48</v>
      </c>
      <c r="D58" s="23">
        <f>C58/'П 1'!C56</f>
        <v>1.263157894736842</v>
      </c>
      <c r="E58" s="8"/>
      <c r="F58" s="8"/>
      <c r="G58" s="9">
        <f t="shared" si="0"/>
        <v>0</v>
      </c>
      <c r="H58" s="9">
        <f t="shared" si="1"/>
        <v>1.591578947368421</v>
      </c>
      <c r="I58" s="8">
        <f t="shared" si="2"/>
        <v>42</v>
      </c>
      <c r="K58" s="70"/>
      <c r="L58" s="71"/>
      <c r="M58" s="69"/>
    </row>
    <row r="59" spans="1:13" ht="12.75">
      <c r="A59" s="1">
        <v>49</v>
      </c>
      <c r="B59" s="2" t="s">
        <v>48</v>
      </c>
      <c r="C59" s="16">
        <v>25</v>
      </c>
      <c r="D59" s="23">
        <f>C59/'П 1'!C57</f>
        <v>1.0869565217391304</v>
      </c>
      <c r="E59" s="8">
        <v>1</v>
      </c>
      <c r="F59" s="8"/>
      <c r="G59" s="9">
        <f t="shared" si="0"/>
        <v>0</v>
      </c>
      <c r="H59" s="9">
        <f t="shared" si="1"/>
        <v>1.3695652173913042</v>
      </c>
      <c r="I59" s="8">
        <f t="shared" si="2"/>
        <v>50</v>
      </c>
      <c r="K59" s="70"/>
      <c r="L59" s="71"/>
      <c r="M59" s="69"/>
    </row>
    <row r="60" spans="1:13" ht="12.75">
      <c r="A60" s="1">
        <v>50</v>
      </c>
      <c r="B60" s="2" t="s">
        <v>49</v>
      </c>
      <c r="C60" s="16">
        <v>32</v>
      </c>
      <c r="D60" s="23">
        <f>C60/'П 1'!C58</f>
        <v>1.3333333333333333</v>
      </c>
      <c r="E60" s="8">
        <v>3</v>
      </c>
      <c r="F60" s="8"/>
      <c r="G60" s="9">
        <f t="shared" si="0"/>
        <v>0</v>
      </c>
      <c r="H60" s="9">
        <f t="shared" si="1"/>
        <v>1.68</v>
      </c>
      <c r="I60" s="8">
        <f t="shared" si="2"/>
        <v>38</v>
      </c>
      <c r="K60" s="70"/>
      <c r="L60" s="71"/>
      <c r="M60" s="69"/>
    </row>
    <row r="61" spans="1:13" ht="12.75">
      <c r="A61" s="1">
        <v>51</v>
      </c>
      <c r="B61" s="2" t="s">
        <v>50</v>
      </c>
      <c r="C61" s="16">
        <v>82</v>
      </c>
      <c r="D61" s="23">
        <f>C61/'П 1'!C59</f>
        <v>1.8222222222222222</v>
      </c>
      <c r="E61" s="8">
        <v>4</v>
      </c>
      <c r="F61" s="8">
        <v>1</v>
      </c>
      <c r="G61" s="9">
        <f t="shared" si="0"/>
        <v>0.25</v>
      </c>
      <c r="H61" s="9">
        <f t="shared" si="1"/>
        <v>1.8404444444444443</v>
      </c>
      <c r="I61" s="8">
        <f t="shared" si="2"/>
        <v>35</v>
      </c>
      <c r="K61" s="70"/>
      <c r="L61" s="71"/>
      <c r="M61" s="69"/>
    </row>
    <row r="62" spans="1:13" ht="12.75">
      <c r="A62" s="1">
        <v>52</v>
      </c>
      <c r="B62" s="2" t="s">
        <v>51</v>
      </c>
      <c r="C62" s="16">
        <v>47</v>
      </c>
      <c r="D62" s="23">
        <f>C62/'П 1'!C60</f>
        <v>1.2645584549609319</v>
      </c>
      <c r="E62" s="8">
        <v>1</v>
      </c>
      <c r="F62" s="8"/>
      <c r="G62" s="9">
        <f t="shared" si="0"/>
        <v>0</v>
      </c>
      <c r="H62" s="9">
        <f t="shared" si="1"/>
        <v>1.593343653250774</v>
      </c>
      <c r="I62" s="8">
        <f t="shared" si="2"/>
        <v>41</v>
      </c>
      <c r="K62" s="70"/>
      <c r="L62" s="71"/>
      <c r="M62" s="69"/>
    </row>
    <row r="63" spans="1:13" ht="12.75">
      <c r="A63" s="1">
        <v>53</v>
      </c>
      <c r="B63" s="2" t="s">
        <v>52</v>
      </c>
      <c r="C63" s="16">
        <v>18</v>
      </c>
      <c r="D63" s="23">
        <f>C63/'П 1'!C61</f>
        <v>1</v>
      </c>
      <c r="E63" s="8"/>
      <c r="F63" s="8"/>
      <c r="G63" s="9">
        <f t="shared" si="0"/>
        <v>0</v>
      </c>
      <c r="H63" s="9">
        <f t="shared" si="1"/>
        <v>1.26</v>
      </c>
      <c r="I63" s="8">
        <f t="shared" si="2"/>
        <v>56</v>
      </c>
      <c r="K63" s="70"/>
      <c r="L63" s="71"/>
      <c r="M63" s="69"/>
    </row>
    <row r="64" spans="1:13" ht="12.75">
      <c r="A64" s="1">
        <v>54</v>
      </c>
      <c r="B64" s="2" t="s">
        <v>53</v>
      </c>
      <c r="C64" s="16">
        <v>128</v>
      </c>
      <c r="D64" s="23">
        <f>C64/'П 1'!C62</f>
        <v>2.206896551724138</v>
      </c>
      <c r="E64" s="8">
        <v>4</v>
      </c>
      <c r="F64" s="8">
        <v>1</v>
      </c>
      <c r="G64" s="9">
        <f t="shared" si="0"/>
        <v>0.25</v>
      </c>
      <c r="H64" s="9">
        <f t="shared" si="1"/>
        <v>2.228965517241379</v>
      </c>
      <c r="I64" s="8">
        <f t="shared" si="2"/>
        <v>25</v>
      </c>
      <c r="K64" s="70"/>
      <c r="L64" s="71"/>
      <c r="M64" s="69"/>
    </row>
    <row r="65" spans="1:13" ht="12.75">
      <c r="A65" s="1">
        <v>55</v>
      </c>
      <c r="B65" s="2" t="s">
        <v>54</v>
      </c>
      <c r="C65" s="16">
        <v>32</v>
      </c>
      <c r="D65" s="23">
        <f>C65/'П 1'!C63</f>
        <v>1.3333333333333333</v>
      </c>
      <c r="E65" s="8"/>
      <c r="F65" s="8"/>
      <c r="G65" s="9">
        <f t="shared" si="0"/>
        <v>0</v>
      </c>
      <c r="H65" s="9">
        <f t="shared" si="1"/>
        <v>1.68</v>
      </c>
      <c r="I65" s="8">
        <f t="shared" si="2"/>
        <v>38</v>
      </c>
      <c r="K65" s="70"/>
      <c r="L65" s="71"/>
      <c r="M65" s="69"/>
    </row>
    <row r="66" spans="1:13" ht="12.75">
      <c r="A66" s="1">
        <v>56</v>
      </c>
      <c r="B66" s="2" t="s">
        <v>55</v>
      </c>
      <c r="C66" s="16">
        <v>93</v>
      </c>
      <c r="D66" s="23">
        <f>C66/'П 1'!C64</f>
        <v>1.86</v>
      </c>
      <c r="E66" s="8">
        <v>4</v>
      </c>
      <c r="F66" s="8"/>
      <c r="G66" s="9">
        <f t="shared" si="0"/>
        <v>0</v>
      </c>
      <c r="H66" s="9">
        <f t="shared" si="1"/>
        <v>2.3436000000000003</v>
      </c>
      <c r="I66" s="8">
        <f t="shared" si="2"/>
        <v>22</v>
      </c>
      <c r="K66" s="70"/>
      <c r="L66" s="71"/>
      <c r="M66" s="69"/>
    </row>
    <row r="67" spans="1:13" ht="12.75">
      <c r="A67" s="1">
        <v>57</v>
      </c>
      <c r="B67" s="2" t="s">
        <v>56</v>
      </c>
      <c r="C67" s="16">
        <v>49</v>
      </c>
      <c r="D67" s="23">
        <f>C67/'П 1'!C65</f>
        <v>0.5536723163841808</v>
      </c>
      <c r="E67" s="8">
        <v>2</v>
      </c>
      <c r="F67" s="8"/>
      <c r="G67" s="9">
        <f t="shared" si="0"/>
        <v>0</v>
      </c>
      <c r="H67" s="9">
        <f t="shared" si="1"/>
        <v>0.6976271186440678</v>
      </c>
      <c r="I67" s="8">
        <f t="shared" si="2"/>
        <v>77</v>
      </c>
      <c r="K67" s="70"/>
      <c r="L67" s="71"/>
      <c r="M67" s="69"/>
    </row>
    <row r="68" spans="1:13" ht="12.75">
      <c r="A68" s="1">
        <v>58</v>
      </c>
      <c r="B68" s="2" t="s">
        <v>57</v>
      </c>
      <c r="C68" s="16">
        <v>13</v>
      </c>
      <c r="D68" s="23">
        <f>C68/'П 1'!C66</f>
        <v>0.3333333333333333</v>
      </c>
      <c r="E68" s="8">
        <v>2</v>
      </c>
      <c r="F68" s="8">
        <v>1</v>
      </c>
      <c r="G68" s="9">
        <f t="shared" si="0"/>
        <v>0.5</v>
      </c>
      <c r="H68" s="9">
        <f t="shared" si="1"/>
        <v>0.2533333333333333</v>
      </c>
      <c r="I68" s="8">
        <f t="shared" si="2"/>
        <v>80</v>
      </c>
      <c r="K68" s="70"/>
      <c r="L68" s="71"/>
      <c r="M68" s="69"/>
    </row>
    <row r="69" spans="1:13" ht="12.75">
      <c r="A69" s="1">
        <v>59</v>
      </c>
      <c r="B69" s="2" t="s">
        <v>58</v>
      </c>
      <c r="C69" s="16">
        <v>28</v>
      </c>
      <c r="D69" s="23">
        <f>C69/'П 1'!C67</f>
        <v>1.5412456643040264</v>
      </c>
      <c r="E69" s="8"/>
      <c r="F69" s="8"/>
      <c r="G69" s="9">
        <f t="shared" si="0"/>
        <v>0</v>
      </c>
      <c r="H69" s="9">
        <f t="shared" si="1"/>
        <v>1.9419695370230734</v>
      </c>
      <c r="I69" s="8">
        <f t="shared" si="2"/>
        <v>31</v>
      </c>
      <c r="K69" s="70"/>
      <c r="L69" s="71"/>
      <c r="M69" s="69"/>
    </row>
    <row r="70" spans="1:13" ht="12.75">
      <c r="A70" s="1">
        <v>60</v>
      </c>
      <c r="B70" s="2" t="s">
        <v>59</v>
      </c>
      <c r="C70" s="16">
        <v>95</v>
      </c>
      <c r="D70" s="23">
        <f>C70/'П 1'!C68</f>
        <v>1.532258064516129</v>
      </c>
      <c r="E70" s="8">
        <v>6</v>
      </c>
      <c r="F70" s="8"/>
      <c r="G70" s="9">
        <f t="shared" si="0"/>
        <v>0</v>
      </c>
      <c r="H70" s="9">
        <f t="shared" si="1"/>
        <v>1.9306451612903226</v>
      </c>
      <c r="I70" s="8">
        <f t="shared" si="2"/>
        <v>32</v>
      </c>
      <c r="K70" s="70"/>
      <c r="L70" s="71"/>
      <c r="M70" s="69"/>
    </row>
    <row r="71" spans="1:13" ht="12.75">
      <c r="A71" s="1">
        <v>61</v>
      </c>
      <c r="B71" s="2" t="s">
        <v>60</v>
      </c>
      <c r="C71" s="16">
        <v>29</v>
      </c>
      <c r="D71" s="23">
        <f>C71/'П 1'!C69</f>
        <v>1.5263157894736843</v>
      </c>
      <c r="E71" s="8">
        <v>4</v>
      </c>
      <c r="F71" s="8"/>
      <c r="G71" s="9">
        <f t="shared" si="0"/>
        <v>0</v>
      </c>
      <c r="H71" s="9">
        <f t="shared" si="1"/>
        <v>1.9231578947368422</v>
      </c>
      <c r="I71" s="8">
        <f t="shared" si="2"/>
        <v>33</v>
      </c>
      <c r="K71" s="70"/>
      <c r="L71" s="71"/>
      <c r="M71" s="69"/>
    </row>
    <row r="72" spans="1:13" ht="12.75">
      <c r="A72" s="1">
        <v>62</v>
      </c>
      <c r="B72" s="2" t="s">
        <v>61</v>
      </c>
      <c r="C72" s="16">
        <v>79</v>
      </c>
      <c r="D72" s="23">
        <f>C72/'П 1'!C70</f>
        <v>3.16</v>
      </c>
      <c r="E72" s="8"/>
      <c r="F72" s="8"/>
      <c r="G72" s="9">
        <f t="shared" si="0"/>
        <v>0</v>
      </c>
      <c r="H72" s="9">
        <f t="shared" si="1"/>
        <v>3.9816000000000003</v>
      </c>
      <c r="I72" s="8">
        <f t="shared" si="2"/>
        <v>6</v>
      </c>
      <c r="K72" s="70"/>
      <c r="L72" s="71"/>
      <c r="M72" s="69"/>
    </row>
    <row r="73" spans="1:13" ht="12.75">
      <c r="A73" s="1">
        <v>63</v>
      </c>
      <c r="B73" s="2" t="s">
        <v>62</v>
      </c>
      <c r="C73" s="16">
        <v>128</v>
      </c>
      <c r="D73" s="23">
        <f>C73/'П 1'!C71</f>
        <v>3.1219512195121952</v>
      </c>
      <c r="E73" s="8">
        <v>12</v>
      </c>
      <c r="F73" s="8">
        <v>2</v>
      </c>
      <c r="G73" s="9">
        <f t="shared" si="0"/>
        <v>0.16666666666666666</v>
      </c>
      <c r="H73" s="9">
        <f t="shared" si="1"/>
        <v>3.413333333333333</v>
      </c>
      <c r="I73" s="8">
        <f t="shared" si="2"/>
        <v>10</v>
      </c>
      <c r="K73" s="70"/>
      <c r="L73" s="71"/>
      <c r="M73" s="69"/>
    </row>
    <row r="74" spans="1:13" ht="12.75">
      <c r="A74" s="1">
        <v>64</v>
      </c>
      <c r="B74" s="2" t="s">
        <v>63</v>
      </c>
      <c r="C74" s="16">
        <v>44</v>
      </c>
      <c r="D74" s="23">
        <f>C74/'П 1'!C72</f>
        <v>1.76</v>
      </c>
      <c r="E74" s="8"/>
      <c r="F74" s="8"/>
      <c r="G74" s="9">
        <f t="shared" si="0"/>
        <v>0</v>
      </c>
      <c r="H74" s="9">
        <f t="shared" si="1"/>
        <v>2.2176</v>
      </c>
      <c r="I74" s="8">
        <f t="shared" si="2"/>
        <v>26</v>
      </c>
      <c r="K74" s="70"/>
      <c r="L74" s="71"/>
      <c r="M74" s="69"/>
    </row>
    <row r="75" spans="1:13" ht="12.75">
      <c r="A75" s="1">
        <v>65</v>
      </c>
      <c r="B75" s="2" t="s">
        <v>64</v>
      </c>
      <c r="C75" s="16">
        <v>197</v>
      </c>
      <c r="D75" s="23">
        <f>C75/'П 1'!C73</f>
        <v>3.4867256637168142</v>
      </c>
      <c r="E75" s="8">
        <v>5</v>
      </c>
      <c r="F75" s="8">
        <v>1</v>
      </c>
      <c r="G75" s="9">
        <f t="shared" si="0"/>
        <v>0.2</v>
      </c>
      <c r="H75" s="9">
        <f t="shared" si="1"/>
        <v>3.6959292035398232</v>
      </c>
      <c r="I75" s="8">
        <f t="shared" si="2"/>
        <v>7</v>
      </c>
      <c r="K75" s="70"/>
      <c r="L75" s="71"/>
      <c r="M75" s="69"/>
    </row>
    <row r="76" spans="1:13" ht="12.75">
      <c r="A76" s="1">
        <v>66</v>
      </c>
      <c r="B76" s="2" t="s">
        <v>65</v>
      </c>
      <c r="C76" s="16">
        <v>25</v>
      </c>
      <c r="D76" s="23">
        <f>C76/'П 1'!C74</f>
        <v>0.7936507936507936</v>
      </c>
      <c r="E76" s="8">
        <v>4</v>
      </c>
      <c r="F76" s="8"/>
      <c r="G76" s="9">
        <f aca="true" t="shared" si="3" ref="G76:G92">IF(E76=0,0,F76/E76)</f>
        <v>0</v>
      </c>
      <c r="H76" s="9">
        <f aca="true" t="shared" si="4" ref="H76:H92">(1.26-G76)*D76</f>
        <v>1</v>
      </c>
      <c r="I76" s="8">
        <f aca="true" t="shared" si="5" ref="I76:I92">IF(D76=0,82,RANK(H76,H$11:H$92,0))</f>
        <v>67</v>
      </c>
      <c r="K76" s="70"/>
      <c r="L76" s="71"/>
      <c r="M76" s="69"/>
    </row>
    <row r="77" spans="1:13" ht="12.75">
      <c r="A77" s="1">
        <v>67</v>
      </c>
      <c r="B77" s="2" t="s">
        <v>66</v>
      </c>
      <c r="C77" s="16">
        <v>98</v>
      </c>
      <c r="D77" s="23">
        <f>C77/'П 1'!C75</f>
        <v>3.0625</v>
      </c>
      <c r="E77" s="8">
        <v>1</v>
      </c>
      <c r="F77" s="8">
        <v>1</v>
      </c>
      <c r="G77" s="9">
        <f t="shared" si="3"/>
        <v>1</v>
      </c>
      <c r="H77" s="9">
        <f t="shared" si="4"/>
        <v>0.79625</v>
      </c>
      <c r="I77" s="8">
        <f t="shared" si="5"/>
        <v>76</v>
      </c>
      <c r="K77" s="70"/>
      <c r="L77" s="71"/>
      <c r="M77" s="69"/>
    </row>
    <row r="78" spans="1:13" ht="12.75">
      <c r="A78" s="1">
        <v>68</v>
      </c>
      <c r="B78" s="2" t="s">
        <v>67</v>
      </c>
      <c r="C78" s="16">
        <v>33</v>
      </c>
      <c r="D78" s="23">
        <f>C78/'П 1'!C76</f>
        <v>0.9428571428571428</v>
      </c>
      <c r="E78" s="8"/>
      <c r="F78" s="8"/>
      <c r="G78" s="9">
        <f t="shared" si="3"/>
        <v>0</v>
      </c>
      <c r="H78" s="9">
        <f t="shared" si="4"/>
        <v>1.188</v>
      </c>
      <c r="I78" s="8">
        <f t="shared" si="5"/>
        <v>62</v>
      </c>
      <c r="K78" s="70"/>
      <c r="L78" s="71"/>
      <c r="M78" s="69"/>
    </row>
    <row r="79" spans="1:13" ht="12.75">
      <c r="A79" s="1">
        <v>69</v>
      </c>
      <c r="B79" s="2" t="s">
        <v>68</v>
      </c>
      <c r="C79" s="16">
        <v>9</v>
      </c>
      <c r="D79" s="23">
        <f>C79/'П 1'!C77</f>
        <v>0.75</v>
      </c>
      <c r="E79" s="8">
        <v>2</v>
      </c>
      <c r="F79" s="8"/>
      <c r="G79" s="9">
        <f t="shared" si="3"/>
        <v>0</v>
      </c>
      <c r="H79" s="9">
        <f t="shared" si="4"/>
        <v>0.9450000000000001</v>
      </c>
      <c r="I79" s="8">
        <f t="shared" si="5"/>
        <v>72</v>
      </c>
      <c r="K79" s="70"/>
      <c r="L79" s="71"/>
      <c r="M79" s="69"/>
    </row>
    <row r="80" spans="1:13" ht="12.75">
      <c r="A80" s="1">
        <v>70</v>
      </c>
      <c r="B80" s="2" t="s">
        <v>69</v>
      </c>
      <c r="C80" s="16">
        <v>77</v>
      </c>
      <c r="D80" s="23">
        <f>C80/'П 1'!C78</f>
        <v>2.2</v>
      </c>
      <c r="E80" s="8">
        <v>3</v>
      </c>
      <c r="F80" s="8"/>
      <c r="G80" s="9">
        <f t="shared" si="3"/>
        <v>0</v>
      </c>
      <c r="H80" s="9">
        <f t="shared" si="4"/>
        <v>2.7720000000000002</v>
      </c>
      <c r="I80" s="8">
        <f t="shared" si="5"/>
        <v>15</v>
      </c>
      <c r="K80" s="70"/>
      <c r="L80" s="71"/>
      <c r="M80" s="69"/>
    </row>
    <row r="81" spans="1:13" ht="12.75">
      <c r="A81" s="1">
        <v>71</v>
      </c>
      <c r="B81" s="2" t="s">
        <v>70</v>
      </c>
      <c r="C81" s="16">
        <v>127</v>
      </c>
      <c r="D81" s="23">
        <f>C81/'П 1'!C79</f>
        <v>3.2564102564102564</v>
      </c>
      <c r="E81" s="8">
        <v>3</v>
      </c>
      <c r="F81" s="8"/>
      <c r="G81" s="9">
        <f t="shared" si="3"/>
        <v>0</v>
      </c>
      <c r="H81" s="9">
        <f t="shared" si="4"/>
        <v>4.103076923076923</v>
      </c>
      <c r="I81" s="8">
        <f t="shared" si="5"/>
        <v>5</v>
      </c>
      <c r="K81" s="70"/>
      <c r="L81" s="71"/>
      <c r="M81" s="69"/>
    </row>
    <row r="82" spans="1:13" ht="12.75">
      <c r="A82" s="1">
        <v>72</v>
      </c>
      <c r="B82" s="2" t="s">
        <v>71</v>
      </c>
      <c r="C82" s="16">
        <v>68</v>
      </c>
      <c r="D82" s="23">
        <f>C82/'П 1'!C80</f>
        <v>2.5185185185185186</v>
      </c>
      <c r="E82" s="8">
        <v>3</v>
      </c>
      <c r="F82" s="8">
        <v>1</v>
      </c>
      <c r="G82" s="9">
        <f t="shared" si="3"/>
        <v>0.3333333333333333</v>
      </c>
      <c r="H82" s="9">
        <f t="shared" si="4"/>
        <v>2.3338271604938274</v>
      </c>
      <c r="I82" s="8">
        <f t="shared" si="5"/>
        <v>23</v>
      </c>
      <c r="K82" s="70"/>
      <c r="L82" s="71"/>
      <c r="M82" s="69"/>
    </row>
    <row r="83" spans="1:13" ht="12.75">
      <c r="A83" s="1">
        <v>73</v>
      </c>
      <c r="B83" s="2" t="s">
        <v>72</v>
      </c>
      <c r="C83" s="16">
        <v>93</v>
      </c>
      <c r="D83" s="23">
        <f>C83/'П 1'!C81</f>
        <v>2.3191227710596434</v>
      </c>
      <c r="E83" s="8">
        <v>2</v>
      </c>
      <c r="F83" s="8"/>
      <c r="G83" s="9">
        <f t="shared" si="3"/>
        <v>0</v>
      </c>
      <c r="H83" s="9">
        <f t="shared" si="4"/>
        <v>2.922094691535151</v>
      </c>
      <c r="I83" s="8">
        <f t="shared" si="5"/>
        <v>13</v>
      </c>
      <c r="K83" s="70"/>
      <c r="L83" s="71"/>
      <c r="M83" s="69"/>
    </row>
    <row r="84" spans="1:13" ht="12.75">
      <c r="A84" s="1">
        <v>74</v>
      </c>
      <c r="B84" s="2" t="s">
        <v>73</v>
      </c>
      <c r="C84" s="16">
        <v>15</v>
      </c>
      <c r="D84" s="23">
        <f>C84/'П 1'!C82</f>
        <v>0.8520074696545284</v>
      </c>
      <c r="E84" s="8"/>
      <c r="F84" s="8"/>
      <c r="G84" s="9">
        <f t="shared" si="3"/>
        <v>0</v>
      </c>
      <c r="H84" s="9">
        <f t="shared" si="4"/>
        <v>1.0735294117647058</v>
      </c>
      <c r="I84" s="8">
        <f t="shared" si="5"/>
        <v>65</v>
      </c>
      <c r="K84" s="70"/>
      <c r="L84" s="71"/>
      <c r="M84" s="69"/>
    </row>
    <row r="85" spans="1:13" ht="12.75">
      <c r="A85" s="1">
        <v>75</v>
      </c>
      <c r="B85" s="2" t="s">
        <v>74</v>
      </c>
      <c r="C85" s="16">
        <v>51</v>
      </c>
      <c r="D85" s="23">
        <f>C85/'П 1'!C83</f>
        <v>1.9754855141674625</v>
      </c>
      <c r="E85" s="8"/>
      <c r="F85" s="8"/>
      <c r="G85" s="9">
        <f t="shared" si="3"/>
        <v>0</v>
      </c>
      <c r="H85" s="9">
        <f t="shared" si="4"/>
        <v>2.4891117478510028</v>
      </c>
      <c r="I85" s="8">
        <f t="shared" si="5"/>
        <v>20</v>
      </c>
      <c r="K85" s="70"/>
      <c r="L85" s="71"/>
      <c r="M85" s="69"/>
    </row>
    <row r="86" spans="1:13" ht="12.75">
      <c r="A86" s="1">
        <v>76</v>
      </c>
      <c r="B86" s="2" t="s">
        <v>75</v>
      </c>
      <c r="C86" s="16">
        <v>57</v>
      </c>
      <c r="D86" s="23">
        <f>C86/'П 1'!C84</f>
        <v>1.1176470588235294</v>
      </c>
      <c r="E86" s="8">
        <v>8</v>
      </c>
      <c r="F86" s="8">
        <v>1</v>
      </c>
      <c r="G86" s="9">
        <f t="shared" si="3"/>
        <v>0.125</v>
      </c>
      <c r="H86" s="9">
        <f t="shared" si="4"/>
        <v>1.268529411764706</v>
      </c>
      <c r="I86" s="8">
        <f t="shared" si="5"/>
        <v>55</v>
      </c>
      <c r="K86" s="70"/>
      <c r="L86" s="71"/>
      <c r="M86" s="69"/>
    </row>
    <row r="87" spans="1:13" s="27" customFormat="1" ht="12.75">
      <c r="A87" s="57">
        <v>77</v>
      </c>
      <c r="B87" s="58" t="s">
        <v>76</v>
      </c>
      <c r="C87" s="33">
        <v>1</v>
      </c>
      <c r="D87" s="23">
        <f>C87/'П 1'!C85</f>
        <v>0.08333333333333333</v>
      </c>
      <c r="E87" s="19"/>
      <c r="F87" s="19"/>
      <c r="G87" s="9">
        <f t="shared" si="3"/>
        <v>0</v>
      </c>
      <c r="H87" s="9">
        <f t="shared" si="4"/>
        <v>0.105</v>
      </c>
      <c r="I87" s="8">
        <f t="shared" si="5"/>
        <v>81</v>
      </c>
      <c r="K87" s="70"/>
      <c r="L87" s="71"/>
      <c r="M87" s="69"/>
    </row>
    <row r="88" spans="1:13" ht="12.75">
      <c r="A88" s="1">
        <v>78</v>
      </c>
      <c r="B88" s="2" t="s">
        <v>77</v>
      </c>
      <c r="C88" s="16">
        <v>51</v>
      </c>
      <c r="D88" s="23">
        <f>C88/'П 1'!C86</f>
        <v>2.125</v>
      </c>
      <c r="E88" s="8">
        <v>6</v>
      </c>
      <c r="F88" s="8"/>
      <c r="G88" s="9">
        <f t="shared" si="3"/>
        <v>0</v>
      </c>
      <c r="H88" s="9">
        <f t="shared" si="4"/>
        <v>2.6775</v>
      </c>
      <c r="I88" s="8">
        <f t="shared" si="5"/>
        <v>16</v>
      </c>
      <c r="K88" s="70"/>
      <c r="L88" s="71"/>
      <c r="M88" s="69"/>
    </row>
    <row r="89" spans="1:13" ht="12.75">
      <c r="A89" s="1">
        <v>79</v>
      </c>
      <c r="B89" s="2" t="s">
        <v>78</v>
      </c>
      <c r="C89" s="33">
        <v>1</v>
      </c>
      <c r="D89" s="23">
        <f>C89/'П 1'!C87</f>
        <v>0.08333333333333333</v>
      </c>
      <c r="E89" s="19"/>
      <c r="F89" s="19"/>
      <c r="G89" s="9">
        <f t="shared" si="3"/>
        <v>0</v>
      </c>
      <c r="H89" s="9">
        <f t="shared" si="4"/>
        <v>0.105</v>
      </c>
      <c r="I89" s="8">
        <f t="shared" si="5"/>
        <v>81</v>
      </c>
      <c r="K89" s="70"/>
      <c r="L89" s="71"/>
      <c r="M89" s="69"/>
    </row>
    <row r="90" spans="1:13" ht="12.75">
      <c r="A90" s="1">
        <v>80</v>
      </c>
      <c r="B90" s="2" t="s">
        <v>79</v>
      </c>
      <c r="C90" s="16">
        <v>34</v>
      </c>
      <c r="D90" s="23">
        <f>C90/'П 1'!C88</f>
        <v>1.2130987292277615</v>
      </c>
      <c r="E90" s="8">
        <v>2</v>
      </c>
      <c r="F90" s="8"/>
      <c r="G90" s="9">
        <f t="shared" si="3"/>
        <v>0</v>
      </c>
      <c r="H90" s="9">
        <f t="shared" si="4"/>
        <v>1.5285043988269795</v>
      </c>
      <c r="I90" s="8">
        <f t="shared" si="5"/>
        <v>45</v>
      </c>
      <c r="K90" s="70"/>
      <c r="L90" s="71"/>
      <c r="M90" s="69"/>
    </row>
    <row r="91" spans="1:13" ht="12.75">
      <c r="A91" s="1">
        <v>81</v>
      </c>
      <c r="B91" s="2" t="s">
        <v>80</v>
      </c>
      <c r="C91" s="16">
        <v>14</v>
      </c>
      <c r="D91" s="23">
        <f>C91/'П 1'!C89</f>
        <v>0.7492668621700881</v>
      </c>
      <c r="E91" s="8"/>
      <c r="F91" s="8"/>
      <c r="G91" s="9">
        <f t="shared" si="3"/>
        <v>0</v>
      </c>
      <c r="H91" s="9">
        <f t="shared" si="4"/>
        <v>0.944076246334311</v>
      </c>
      <c r="I91" s="8">
        <f t="shared" si="5"/>
        <v>73</v>
      </c>
      <c r="K91" s="70"/>
      <c r="L91" s="71"/>
      <c r="M91" s="69"/>
    </row>
    <row r="92" spans="1:13" ht="12.75">
      <c r="A92" s="1">
        <v>82</v>
      </c>
      <c r="B92" s="2" t="s">
        <v>81</v>
      </c>
      <c r="C92" s="16">
        <v>65</v>
      </c>
      <c r="D92" s="23">
        <f>C92/'П 1'!C90</f>
        <v>2.03125</v>
      </c>
      <c r="E92" s="8">
        <v>5</v>
      </c>
      <c r="F92" s="8"/>
      <c r="G92" s="9">
        <f t="shared" si="3"/>
        <v>0</v>
      </c>
      <c r="H92" s="9">
        <f t="shared" si="4"/>
        <v>2.559375</v>
      </c>
      <c r="I92" s="8">
        <f t="shared" si="5"/>
        <v>18</v>
      </c>
      <c r="K92" s="70"/>
      <c r="L92" s="71"/>
      <c r="M92" s="69"/>
    </row>
    <row r="93" spans="1:13" ht="12.75">
      <c r="A93" s="7"/>
      <c r="B93" s="7"/>
      <c r="K93" s="69"/>
      <c r="L93" s="69"/>
      <c r="M93" s="69"/>
    </row>
    <row r="94" spans="1:13" ht="12.75">
      <c r="A94" s="7"/>
      <c r="B94" s="7"/>
      <c r="K94" s="69"/>
      <c r="L94" s="69"/>
      <c r="M94" s="69"/>
    </row>
    <row r="95" spans="1:13" ht="12.75">
      <c r="A95" s="7"/>
      <c r="B95" s="7"/>
      <c r="K95" s="69"/>
      <c r="L95" s="69"/>
      <c r="M95" s="69"/>
    </row>
    <row r="96" spans="1:13" ht="12.75">
      <c r="A96" s="7"/>
      <c r="B96" s="7"/>
      <c r="K96" s="69"/>
      <c r="L96" s="69"/>
      <c r="M96" s="69"/>
    </row>
    <row r="97" spans="1:13" ht="12.75">
      <c r="A97" s="7"/>
      <c r="B97" s="7"/>
      <c r="K97" s="69"/>
      <c r="L97" s="69"/>
      <c r="M97" s="69"/>
    </row>
    <row r="98" spans="1:13" ht="12.75">
      <c r="A98" s="7"/>
      <c r="B98" s="7"/>
      <c r="K98" s="69"/>
      <c r="L98" s="69"/>
      <c r="M98" s="69"/>
    </row>
    <row r="99" spans="1:13" ht="12.75">
      <c r="A99" s="7"/>
      <c r="B99" s="7"/>
      <c r="K99" s="69"/>
      <c r="L99" s="69"/>
      <c r="M99" s="69"/>
    </row>
    <row r="100" spans="1:13" ht="12.75">
      <c r="A100" s="7"/>
      <c r="B100" s="7"/>
      <c r="K100" s="69"/>
      <c r="L100" s="69"/>
      <c r="M100" s="69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</sheetData>
  <sheetProtection/>
  <mergeCells count="1">
    <mergeCell ref="B3:O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3:AP92"/>
  <sheetViews>
    <sheetView zoomScalePageLayoutView="0" workbookViewId="0" topLeftCell="A5">
      <pane xSplit="2" ySplit="6" topLeftCell="P7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42" sqref="AO42"/>
    </sheetView>
  </sheetViews>
  <sheetFormatPr defaultColWidth="9.140625" defaultRowHeight="12.75"/>
  <cols>
    <col min="1" max="1" width="3.421875" style="0" customWidth="1"/>
    <col min="2" max="2" width="24.00390625" style="0" customWidth="1"/>
    <col min="3" max="3" width="8.421875" style="0" customWidth="1"/>
    <col min="4" max="4" width="8.57421875" style="0" customWidth="1"/>
    <col min="5" max="5" width="9.00390625" style="0" customWidth="1"/>
    <col min="6" max="6" width="7.7109375" style="17" customWidth="1"/>
    <col min="7" max="7" width="6.7109375" style="17" customWidth="1"/>
    <col min="8" max="8" width="7.421875" style="0" customWidth="1"/>
    <col min="9" max="9" width="5.28125" style="0" customWidth="1"/>
    <col min="10" max="10" width="5.140625" style="0" customWidth="1"/>
    <col min="11" max="12" width="5.00390625" style="0" customWidth="1"/>
    <col min="13" max="13" width="5.57421875" style="0" customWidth="1"/>
    <col min="14" max="14" width="9.7109375" style="0" customWidth="1"/>
    <col min="15" max="17" width="3.7109375" style="0" customWidth="1"/>
    <col min="18" max="18" width="3.28125" style="0" customWidth="1"/>
    <col min="19" max="19" width="3.8515625" style="0" customWidth="1"/>
    <col min="20" max="20" width="12.57421875" style="0" customWidth="1"/>
    <col min="21" max="21" width="7.140625" style="0" customWidth="1"/>
    <col min="22" max="22" width="6.140625" style="0" customWidth="1"/>
    <col min="23" max="23" width="6.57421875" style="0" customWidth="1"/>
    <col min="24" max="24" width="6.421875" style="0" customWidth="1"/>
    <col min="25" max="25" width="7.140625" style="0" customWidth="1"/>
    <col min="26" max="26" width="7.421875" style="0" customWidth="1"/>
    <col min="27" max="27" width="6.28125" style="0" customWidth="1"/>
    <col min="28" max="28" width="5.8515625" style="0" customWidth="1"/>
    <col min="29" max="30" width="6.140625" style="0" customWidth="1"/>
    <col min="31" max="31" width="7.28125" style="0" customWidth="1"/>
    <col min="32" max="32" width="5.421875" style="0" customWidth="1"/>
    <col min="33" max="33" width="4.8515625" style="0" customWidth="1"/>
    <col min="34" max="34" width="4.7109375" style="0" customWidth="1"/>
    <col min="35" max="35" width="5.140625" style="0" customWidth="1"/>
    <col min="36" max="36" width="5.57421875" style="0" customWidth="1"/>
    <col min="37" max="37" width="9.7109375" style="0" customWidth="1"/>
    <col min="38" max="38" width="7.57421875" style="0" customWidth="1"/>
    <col min="39" max="39" width="8.00390625" style="0" customWidth="1"/>
  </cols>
  <sheetData>
    <row r="1" ht="12.75" hidden="1"/>
    <row r="2" ht="12.75" hidden="1"/>
    <row r="3" spans="2:42" ht="31.5" customHeight="1" hidden="1">
      <c r="B3" s="108" t="s">
        <v>269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</row>
    <row r="4" spans="2:42" ht="18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ht="13.5">
      <c r="B5" s="81" t="s">
        <v>270</v>
      </c>
    </row>
    <row r="6" ht="12.75" hidden="1"/>
    <row r="7" ht="12.75" hidden="1"/>
    <row r="8" ht="12.75" hidden="1"/>
    <row r="9" spans="3:31" ht="12.75">
      <c r="C9" t="s">
        <v>204</v>
      </c>
      <c r="E9" t="s">
        <v>204</v>
      </c>
      <c r="F9" s="17" t="s">
        <v>204</v>
      </c>
      <c r="G9" s="17" t="s">
        <v>204</v>
      </c>
      <c r="H9" t="s">
        <v>204</v>
      </c>
      <c r="I9" t="s">
        <v>204</v>
      </c>
      <c r="K9" t="s">
        <v>204</v>
      </c>
      <c r="L9" t="s">
        <v>204</v>
      </c>
      <c r="M9" t="s">
        <v>204</v>
      </c>
      <c r="N9" t="s">
        <v>204</v>
      </c>
      <c r="O9" t="s">
        <v>204</v>
      </c>
      <c r="Q9" t="s">
        <v>204</v>
      </c>
      <c r="R9" t="s">
        <v>204</v>
      </c>
      <c r="S9" t="s">
        <v>204</v>
      </c>
      <c r="T9" t="s">
        <v>204</v>
      </c>
      <c r="U9" t="s">
        <v>204</v>
      </c>
      <c r="V9" t="s">
        <v>204</v>
      </c>
      <c r="W9" t="s">
        <v>204</v>
      </c>
      <c r="X9" t="s">
        <v>204</v>
      </c>
      <c r="Y9" t="s">
        <v>204</v>
      </c>
      <c r="Z9" t="s">
        <v>204</v>
      </c>
      <c r="AA9" t="s">
        <v>204</v>
      </c>
      <c r="AB9" t="s">
        <v>204</v>
      </c>
      <c r="AC9" t="s">
        <v>204</v>
      </c>
      <c r="AD9" t="s">
        <v>204</v>
      </c>
      <c r="AE9" s="27" t="s">
        <v>204</v>
      </c>
    </row>
    <row r="10" spans="1:39" s="88" customFormat="1" ht="71.25" customHeight="1">
      <c r="A10" s="83"/>
      <c r="B10" s="83"/>
      <c r="C10" s="84" t="s">
        <v>219</v>
      </c>
      <c r="D10" s="84" t="s">
        <v>220</v>
      </c>
      <c r="E10" s="84" t="s">
        <v>125</v>
      </c>
      <c r="F10" s="84" t="s">
        <v>126</v>
      </c>
      <c r="G10" s="84" t="s">
        <v>268</v>
      </c>
      <c r="H10" s="84" t="s">
        <v>127</v>
      </c>
      <c r="I10" s="84" t="s">
        <v>221</v>
      </c>
      <c r="J10" s="84" t="s">
        <v>222</v>
      </c>
      <c r="K10" s="84" t="s">
        <v>128</v>
      </c>
      <c r="L10" s="84" t="s">
        <v>129</v>
      </c>
      <c r="M10" s="84" t="s">
        <v>130</v>
      </c>
      <c r="N10" s="85" t="s">
        <v>266</v>
      </c>
      <c r="O10" s="84" t="s">
        <v>223</v>
      </c>
      <c r="P10" s="84" t="s">
        <v>224</v>
      </c>
      <c r="Q10" s="84" t="s">
        <v>131</v>
      </c>
      <c r="R10" s="84" t="s">
        <v>132</v>
      </c>
      <c r="S10" s="84" t="s">
        <v>133</v>
      </c>
      <c r="T10" s="85" t="s">
        <v>267</v>
      </c>
      <c r="U10" s="86" t="s">
        <v>95</v>
      </c>
      <c r="V10" s="84" t="s">
        <v>134</v>
      </c>
      <c r="W10" s="84" t="s">
        <v>135</v>
      </c>
      <c r="X10" s="84" t="s">
        <v>136</v>
      </c>
      <c r="Y10" s="84" t="s">
        <v>137</v>
      </c>
      <c r="Z10" s="85" t="s">
        <v>138</v>
      </c>
      <c r="AA10" s="84" t="s">
        <v>139</v>
      </c>
      <c r="AB10" s="84" t="s">
        <v>140</v>
      </c>
      <c r="AC10" s="84" t="s">
        <v>141</v>
      </c>
      <c r="AD10" s="84" t="s">
        <v>148</v>
      </c>
      <c r="AE10" s="85" t="s">
        <v>142</v>
      </c>
      <c r="AF10" s="85" t="s">
        <v>144</v>
      </c>
      <c r="AG10" s="85" t="s">
        <v>145</v>
      </c>
      <c r="AH10" s="85" t="s">
        <v>146</v>
      </c>
      <c r="AI10" s="85" t="s">
        <v>147</v>
      </c>
      <c r="AJ10" s="85" t="s">
        <v>143</v>
      </c>
      <c r="AK10" s="87" t="s">
        <v>97</v>
      </c>
      <c r="AL10" s="86" t="s">
        <v>151</v>
      </c>
      <c r="AM10" s="86" t="s">
        <v>152</v>
      </c>
    </row>
    <row r="11" spans="1:39" ht="12.75">
      <c r="A11" s="5">
        <v>1</v>
      </c>
      <c r="B11" s="6" t="s">
        <v>0</v>
      </c>
      <c r="C11" s="18">
        <v>9</v>
      </c>
      <c r="D11" s="18"/>
      <c r="E11" s="18">
        <v>2</v>
      </c>
      <c r="F11" s="18">
        <v>4</v>
      </c>
      <c r="G11" s="18">
        <v>4</v>
      </c>
      <c r="H11" s="102">
        <f>1.5*C11+1.8*D11+1.2*E11+F11+G11</f>
        <v>23.9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102">
        <f>1.5*I11+1.8*J11+1.2*K11+L11+M11</f>
        <v>0</v>
      </c>
      <c r="O11" s="35"/>
      <c r="P11" s="68"/>
      <c r="Q11" s="68"/>
      <c r="R11" s="68"/>
      <c r="S11" s="35"/>
      <c r="T11" s="102">
        <f>O11+P11+Q11+R11+S11</f>
        <v>0</v>
      </c>
      <c r="U11" s="103">
        <f>(H11+N11+T11)/'П 1'!C9</f>
        <v>1.9916666666666665</v>
      </c>
      <c r="V11" s="36">
        <v>0</v>
      </c>
      <c r="W11" s="36">
        <v>0</v>
      </c>
      <c r="X11" s="36">
        <v>0</v>
      </c>
      <c r="Y11" s="36"/>
      <c r="Z11" s="104">
        <f>V11+W11+X11+Y11</f>
        <v>0</v>
      </c>
      <c r="AA11" s="36">
        <v>0</v>
      </c>
      <c r="AB11" s="36">
        <v>0</v>
      </c>
      <c r="AC11" s="36">
        <v>0</v>
      </c>
      <c r="AD11" s="36"/>
      <c r="AE11" s="104">
        <f>AA11+AB11+AC11+AD11</f>
        <v>0</v>
      </c>
      <c r="AF11" s="36">
        <v>0</v>
      </c>
      <c r="AG11" s="36">
        <v>0</v>
      </c>
      <c r="AH11" s="36">
        <v>0</v>
      </c>
      <c r="AI11" s="36"/>
      <c r="AJ11" s="104">
        <f>AF11+AG11+AH11+AI11</f>
        <v>0</v>
      </c>
      <c r="AK11" s="103">
        <f>IF(Z11+T11=0,0,(AE11+AJ11)/(Z11+T11))</f>
        <v>0</v>
      </c>
      <c r="AL11" s="105">
        <f>(1.26-AK11)*U11</f>
        <v>2.5094999999999996</v>
      </c>
      <c r="AM11" s="102">
        <f>IF(U11=0,82,RANK(AL11,AL$11:AL$92,0))</f>
        <v>37</v>
      </c>
    </row>
    <row r="12" spans="1:39" ht="12.75">
      <c r="A12" s="1">
        <v>2</v>
      </c>
      <c r="B12" s="2" t="s">
        <v>1</v>
      </c>
      <c r="C12" s="18">
        <v>99</v>
      </c>
      <c r="D12" s="18">
        <v>4</v>
      </c>
      <c r="E12" s="18"/>
      <c r="F12" s="18">
        <v>6</v>
      </c>
      <c r="G12" s="18">
        <v>1</v>
      </c>
      <c r="H12" s="102">
        <f aca="true" t="shared" si="0" ref="H12:H75">1.5*C12+1.8*D12+1.2*E12+F12+G12</f>
        <v>162.7</v>
      </c>
      <c r="I12" s="35">
        <v>5</v>
      </c>
      <c r="J12" s="35">
        <v>0</v>
      </c>
      <c r="K12" s="35">
        <v>0</v>
      </c>
      <c r="L12" s="35">
        <v>0</v>
      </c>
      <c r="M12" s="35">
        <v>0</v>
      </c>
      <c r="N12" s="102">
        <f aca="true" t="shared" si="1" ref="N12:N75">1.5*I12+1.8*J12+1.2*K12+L12+M12</f>
        <v>7.5</v>
      </c>
      <c r="O12" s="35"/>
      <c r="P12" s="68"/>
      <c r="Q12" s="68"/>
      <c r="R12" s="68"/>
      <c r="S12" s="35"/>
      <c r="T12" s="102">
        <f aca="true" t="shared" si="2" ref="T12:T75">O12+P12+Q12+R12+S12</f>
        <v>0</v>
      </c>
      <c r="U12" s="103">
        <f>(H12+N12+T12)/'П 1'!C10</f>
        <v>4.364102564102564</v>
      </c>
      <c r="V12" s="36">
        <v>6</v>
      </c>
      <c r="W12" s="36">
        <v>1</v>
      </c>
      <c r="X12" s="36">
        <v>0</v>
      </c>
      <c r="Y12" s="36"/>
      <c r="Z12" s="104">
        <f aca="true" t="shared" si="3" ref="Z12:Z75">V12+W12+X12+Y12</f>
        <v>7</v>
      </c>
      <c r="AA12" s="36">
        <v>2</v>
      </c>
      <c r="AB12" s="36">
        <v>1</v>
      </c>
      <c r="AC12" s="36">
        <v>0</v>
      </c>
      <c r="AD12" s="36"/>
      <c r="AE12" s="104">
        <f aca="true" t="shared" si="4" ref="AE12:AE75">AA12+AB12+AC12+AD12</f>
        <v>3</v>
      </c>
      <c r="AF12" s="36">
        <v>0</v>
      </c>
      <c r="AG12" s="36">
        <v>0</v>
      </c>
      <c r="AH12" s="36">
        <v>0</v>
      </c>
      <c r="AI12" s="36"/>
      <c r="AJ12" s="104">
        <f aca="true" t="shared" si="5" ref="AJ12:AJ75">AF12+AG12+AH12+AI12</f>
        <v>0</v>
      </c>
      <c r="AK12" s="103">
        <f aca="true" t="shared" si="6" ref="AK12:AK75">IF(Z12+T12=0,0,(AE12+AJ12)/(Z12+T12))</f>
        <v>0.42857142857142855</v>
      </c>
      <c r="AL12" s="105">
        <f aca="true" t="shared" si="7" ref="AL12:AL75">(1.26-AK12)*U12</f>
        <v>3.62843956043956</v>
      </c>
      <c r="AM12" s="102">
        <f aca="true" t="shared" si="8" ref="AM12:AM75">IF(U12=0,82,RANK(AL12,AL$11:AL$92,0))</f>
        <v>21</v>
      </c>
    </row>
    <row r="13" spans="1:39" ht="15.75" customHeight="1">
      <c r="A13" s="1">
        <v>3</v>
      </c>
      <c r="B13" s="2" t="s">
        <v>2</v>
      </c>
      <c r="C13" s="18">
        <v>3</v>
      </c>
      <c r="D13" s="18">
        <v>3</v>
      </c>
      <c r="E13" s="18">
        <v>1</v>
      </c>
      <c r="F13" s="18">
        <v>3</v>
      </c>
      <c r="G13" s="18">
        <v>9</v>
      </c>
      <c r="H13" s="102">
        <f t="shared" si="0"/>
        <v>23.1</v>
      </c>
      <c r="I13" s="35">
        <v>2</v>
      </c>
      <c r="J13" s="35">
        <v>0</v>
      </c>
      <c r="K13" s="35">
        <v>0</v>
      </c>
      <c r="L13" s="35">
        <v>0</v>
      </c>
      <c r="M13" s="35">
        <v>0</v>
      </c>
      <c r="N13" s="102">
        <f t="shared" si="1"/>
        <v>3</v>
      </c>
      <c r="O13" s="35"/>
      <c r="P13" s="68"/>
      <c r="Q13" s="68"/>
      <c r="R13" s="68"/>
      <c r="S13" s="35"/>
      <c r="T13" s="102">
        <f t="shared" si="2"/>
        <v>0</v>
      </c>
      <c r="U13" s="103">
        <f>(H13+N13+T13)/'П 1'!C11</f>
        <v>1.8642857142857143</v>
      </c>
      <c r="V13" s="36">
        <v>0</v>
      </c>
      <c r="W13" s="36">
        <v>0</v>
      </c>
      <c r="X13" s="36">
        <v>0</v>
      </c>
      <c r="Y13" s="36"/>
      <c r="Z13" s="104">
        <f t="shared" si="3"/>
        <v>0</v>
      </c>
      <c r="AA13" s="36">
        <v>0</v>
      </c>
      <c r="AB13" s="36">
        <v>0</v>
      </c>
      <c r="AC13" s="36">
        <v>0</v>
      </c>
      <c r="AD13" s="36"/>
      <c r="AE13" s="104">
        <f t="shared" si="4"/>
        <v>0</v>
      </c>
      <c r="AF13" s="36">
        <v>0</v>
      </c>
      <c r="AG13" s="36">
        <v>0</v>
      </c>
      <c r="AH13" s="36">
        <v>0</v>
      </c>
      <c r="AI13" s="36"/>
      <c r="AJ13" s="104">
        <f t="shared" si="5"/>
        <v>0</v>
      </c>
      <c r="AK13" s="103">
        <f t="shared" si="6"/>
        <v>0</v>
      </c>
      <c r="AL13" s="105">
        <f t="shared" si="7"/>
        <v>2.349</v>
      </c>
      <c r="AM13" s="102">
        <f t="shared" si="8"/>
        <v>41</v>
      </c>
    </row>
    <row r="14" spans="1:39" ht="12.75">
      <c r="A14" s="1">
        <v>4</v>
      </c>
      <c r="B14" s="2" t="s">
        <v>3</v>
      </c>
      <c r="C14" s="18">
        <v>23</v>
      </c>
      <c r="D14" s="18">
        <v>5</v>
      </c>
      <c r="E14" s="18">
        <v>2</v>
      </c>
      <c r="F14" s="18">
        <v>16</v>
      </c>
      <c r="G14" s="18">
        <v>6</v>
      </c>
      <c r="H14" s="102">
        <f t="shared" si="0"/>
        <v>67.9</v>
      </c>
      <c r="I14" s="35">
        <v>5</v>
      </c>
      <c r="J14" s="35">
        <v>0</v>
      </c>
      <c r="K14" s="35">
        <v>0</v>
      </c>
      <c r="L14" s="35">
        <v>4</v>
      </c>
      <c r="M14" s="35">
        <v>0</v>
      </c>
      <c r="N14" s="102">
        <f t="shared" si="1"/>
        <v>11.5</v>
      </c>
      <c r="O14" s="35"/>
      <c r="P14" s="68"/>
      <c r="Q14" s="68"/>
      <c r="R14" s="68"/>
      <c r="S14" s="35"/>
      <c r="T14" s="102">
        <f t="shared" si="2"/>
        <v>0</v>
      </c>
      <c r="U14" s="103">
        <f>(H14+N14+T14)/'П 1'!C12</f>
        <v>3.454437093986531</v>
      </c>
      <c r="V14" s="36">
        <v>6</v>
      </c>
      <c r="W14" s="36">
        <v>1</v>
      </c>
      <c r="X14" s="36">
        <v>1</v>
      </c>
      <c r="Y14" s="36"/>
      <c r="Z14" s="104">
        <f t="shared" si="3"/>
        <v>8</v>
      </c>
      <c r="AA14" s="36">
        <v>0</v>
      </c>
      <c r="AB14" s="36">
        <v>0</v>
      </c>
      <c r="AC14" s="36">
        <v>0</v>
      </c>
      <c r="AD14" s="36"/>
      <c r="AE14" s="104">
        <f t="shared" si="4"/>
        <v>0</v>
      </c>
      <c r="AF14" s="36">
        <v>0</v>
      </c>
      <c r="AG14" s="36">
        <v>0</v>
      </c>
      <c r="AH14" s="36">
        <v>0</v>
      </c>
      <c r="AI14" s="36"/>
      <c r="AJ14" s="104">
        <f t="shared" si="5"/>
        <v>0</v>
      </c>
      <c r="AK14" s="103">
        <f t="shared" si="6"/>
        <v>0</v>
      </c>
      <c r="AL14" s="105">
        <f t="shared" si="7"/>
        <v>4.352590738423029</v>
      </c>
      <c r="AM14" s="102">
        <f t="shared" si="8"/>
        <v>13</v>
      </c>
    </row>
    <row r="15" spans="1:39" ht="12.75">
      <c r="A15" s="1">
        <v>5</v>
      </c>
      <c r="B15" s="2" t="s">
        <v>4</v>
      </c>
      <c r="C15" s="18">
        <v>14</v>
      </c>
      <c r="D15" s="18">
        <v>1</v>
      </c>
      <c r="E15" s="18"/>
      <c r="F15" s="18">
        <v>11</v>
      </c>
      <c r="G15" s="18">
        <v>1</v>
      </c>
      <c r="H15" s="102">
        <f t="shared" si="0"/>
        <v>34.8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102">
        <f t="shared" si="1"/>
        <v>0</v>
      </c>
      <c r="O15" s="35"/>
      <c r="P15" s="68"/>
      <c r="Q15" s="68"/>
      <c r="R15" s="68"/>
      <c r="S15" s="35">
        <v>1</v>
      </c>
      <c r="T15" s="102">
        <f t="shared" si="2"/>
        <v>1</v>
      </c>
      <c r="U15" s="103">
        <f>(H15+N15+T15)/'П 1'!C13</f>
        <v>1.1700393982808022</v>
      </c>
      <c r="V15" s="36">
        <v>6</v>
      </c>
      <c r="W15" s="36">
        <v>0</v>
      </c>
      <c r="X15" s="36">
        <v>0</v>
      </c>
      <c r="Y15" s="36">
        <v>2</v>
      </c>
      <c r="Z15" s="104">
        <f t="shared" si="3"/>
        <v>8</v>
      </c>
      <c r="AA15" s="36">
        <v>4</v>
      </c>
      <c r="AB15" s="36">
        <v>0</v>
      </c>
      <c r="AC15" s="36">
        <v>0</v>
      </c>
      <c r="AD15" s="36">
        <v>2</v>
      </c>
      <c r="AE15" s="104">
        <f t="shared" si="4"/>
        <v>6</v>
      </c>
      <c r="AF15" s="36">
        <v>0</v>
      </c>
      <c r="AG15" s="36">
        <v>0</v>
      </c>
      <c r="AH15" s="36">
        <v>0</v>
      </c>
      <c r="AI15" s="36"/>
      <c r="AJ15" s="104">
        <f t="shared" si="5"/>
        <v>0</v>
      </c>
      <c r="AK15" s="103">
        <f t="shared" si="6"/>
        <v>0.6666666666666666</v>
      </c>
      <c r="AL15" s="105">
        <f t="shared" si="7"/>
        <v>0.694223376313276</v>
      </c>
      <c r="AM15" s="102">
        <f t="shared" si="8"/>
        <v>76</v>
      </c>
    </row>
    <row r="16" spans="1:39" ht="12.75">
      <c r="A16" s="1">
        <v>6</v>
      </c>
      <c r="B16" s="2" t="s">
        <v>5</v>
      </c>
      <c r="C16" s="18">
        <v>21</v>
      </c>
      <c r="D16" s="18">
        <v>10</v>
      </c>
      <c r="E16" s="18"/>
      <c r="F16" s="18"/>
      <c r="G16" s="18">
        <v>10</v>
      </c>
      <c r="H16" s="102">
        <f t="shared" si="0"/>
        <v>59.5</v>
      </c>
      <c r="I16" s="35">
        <v>8</v>
      </c>
      <c r="J16" s="35">
        <v>6</v>
      </c>
      <c r="K16" s="35">
        <v>0</v>
      </c>
      <c r="L16" s="35">
        <v>0</v>
      </c>
      <c r="M16" s="35">
        <v>1</v>
      </c>
      <c r="N16" s="102">
        <f t="shared" si="1"/>
        <v>23.8</v>
      </c>
      <c r="O16" s="35"/>
      <c r="P16" s="68"/>
      <c r="Q16" s="68"/>
      <c r="R16" s="68"/>
      <c r="S16" s="35"/>
      <c r="T16" s="102">
        <f t="shared" si="2"/>
        <v>0</v>
      </c>
      <c r="U16" s="103">
        <f>(H16+N16+T16)/'П 1'!C14</f>
        <v>3.332</v>
      </c>
      <c r="V16" s="36">
        <v>0</v>
      </c>
      <c r="W16" s="36">
        <v>0</v>
      </c>
      <c r="X16" s="36">
        <v>0</v>
      </c>
      <c r="Y16" s="36">
        <v>1</v>
      </c>
      <c r="Z16" s="104">
        <f t="shared" si="3"/>
        <v>1</v>
      </c>
      <c r="AA16" s="36">
        <v>0</v>
      </c>
      <c r="AB16" s="36">
        <v>0</v>
      </c>
      <c r="AC16" s="36">
        <v>0</v>
      </c>
      <c r="AD16" s="36"/>
      <c r="AE16" s="104">
        <f t="shared" si="4"/>
        <v>0</v>
      </c>
      <c r="AF16" s="36">
        <v>0</v>
      </c>
      <c r="AG16" s="36">
        <v>0</v>
      </c>
      <c r="AH16" s="36">
        <v>0</v>
      </c>
      <c r="AI16" s="36"/>
      <c r="AJ16" s="104">
        <f t="shared" si="5"/>
        <v>0</v>
      </c>
      <c r="AK16" s="103">
        <f t="shared" si="6"/>
        <v>0</v>
      </c>
      <c r="AL16" s="105">
        <f t="shared" si="7"/>
        <v>4.19832</v>
      </c>
      <c r="AM16" s="102">
        <f t="shared" si="8"/>
        <v>17</v>
      </c>
    </row>
    <row r="17" spans="1:39" ht="12.75">
      <c r="A17" s="1">
        <v>7</v>
      </c>
      <c r="B17" s="2" t="s">
        <v>6</v>
      </c>
      <c r="C17" s="18">
        <v>39</v>
      </c>
      <c r="D17" s="18">
        <v>230</v>
      </c>
      <c r="E17" s="18"/>
      <c r="F17" s="18"/>
      <c r="G17" s="18">
        <v>31</v>
      </c>
      <c r="H17" s="102">
        <f t="shared" si="0"/>
        <v>503.5</v>
      </c>
      <c r="I17" s="35">
        <v>8</v>
      </c>
      <c r="J17" s="35">
        <v>62</v>
      </c>
      <c r="K17" s="35">
        <v>0</v>
      </c>
      <c r="L17" s="35">
        <v>0</v>
      </c>
      <c r="M17" s="35">
        <v>0</v>
      </c>
      <c r="N17" s="102">
        <f t="shared" si="1"/>
        <v>123.60000000000001</v>
      </c>
      <c r="O17" s="35"/>
      <c r="P17" s="68"/>
      <c r="Q17" s="68"/>
      <c r="R17" s="68"/>
      <c r="S17" s="35"/>
      <c r="T17" s="102">
        <f t="shared" si="2"/>
        <v>0</v>
      </c>
      <c r="U17" s="103">
        <f>(H17+N17+T17)/'П 1'!C15</f>
        <v>13.342553191489362</v>
      </c>
      <c r="V17" s="36">
        <v>25</v>
      </c>
      <c r="W17" s="36">
        <v>0</v>
      </c>
      <c r="X17" s="36">
        <v>0</v>
      </c>
      <c r="Y17" s="36">
        <v>1</v>
      </c>
      <c r="Z17" s="104">
        <f t="shared" si="3"/>
        <v>26</v>
      </c>
      <c r="AA17" s="36">
        <v>2</v>
      </c>
      <c r="AB17" s="36">
        <v>0</v>
      </c>
      <c r="AC17" s="36">
        <v>0</v>
      </c>
      <c r="AD17" s="36"/>
      <c r="AE17" s="104">
        <f t="shared" si="4"/>
        <v>2</v>
      </c>
      <c r="AF17" s="36">
        <v>0</v>
      </c>
      <c r="AG17" s="36">
        <v>0</v>
      </c>
      <c r="AH17" s="36">
        <v>0</v>
      </c>
      <c r="AI17" s="36"/>
      <c r="AJ17" s="104">
        <f t="shared" si="5"/>
        <v>0</v>
      </c>
      <c r="AK17" s="103">
        <f t="shared" si="6"/>
        <v>0.07692307692307693</v>
      </c>
      <c r="AL17" s="105">
        <f t="shared" si="7"/>
        <v>15.785266775777416</v>
      </c>
      <c r="AM17" s="102">
        <f t="shared" si="8"/>
        <v>1</v>
      </c>
    </row>
    <row r="18" spans="1:39" ht="12.75">
      <c r="A18" s="1">
        <v>8</v>
      </c>
      <c r="B18" s="2" t="s">
        <v>7</v>
      </c>
      <c r="C18" s="18">
        <v>22</v>
      </c>
      <c r="D18" s="18">
        <v>1</v>
      </c>
      <c r="E18" s="18"/>
      <c r="F18" s="18">
        <v>3</v>
      </c>
      <c r="G18" s="18">
        <v>2</v>
      </c>
      <c r="H18" s="102">
        <f t="shared" si="0"/>
        <v>39.8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102">
        <f t="shared" si="1"/>
        <v>1.5</v>
      </c>
      <c r="O18" s="35"/>
      <c r="P18" s="68"/>
      <c r="Q18" s="68"/>
      <c r="R18" s="68">
        <v>1</v>
      </c>
      <c r="S18" s="35"/>
      <c r="T18" s="102">
        <f t="shared" si="2"/>
        <v>1</v>
      </c>
      <c r="U18" s="103">
        <f>(H18+N18+T18)/'П 1'!C16</f>
        <v>1.2085714285714284</v>
      </c>
      <c r="V18" s="36">
        <v>7</v>
      </c>
      <c r="W18" s="36">
        <v>0</v>
      </c>
      <c r="X18" s="36">
        <v>0</v>
      </c>
      <c r="Y18" s="36">
        <v>2</v>
      </c>
      <c r="Z18" s="104">
        <f t="shared" si="3"/>
        <v>9</v>
      </c>
      <c r="AA18" s="36">
        <v>1</v>
      </c>
      <c r="AB18" s="36">
        <v>10</v>
      </c>
      <c r="AC18" s="36">
        <v>0</v>
      </c>
      <c r="AD18" s="36"/>
      <c r="AE18" s="104">
        <f t="shared" si="4"/>
        <v>11</v>
      </c>
      <c r="AF18" s="36">
        <v>0</v>
      </c>
      <c r="AG18" s="36">
        <v>0</v>
      </c>
      <c r="AH18" s="36">
        <v>0</v>
      </c>
      <c r="AI18" s="36"/>
      <c r="AJ18" s="104">
        <f t="shared" si="5"/>
        <v>0</v>
      </c>
      <c r="AK18" s="103">
        <f t="shared" si="6"/>
        <v>1.1</v>
      </c>
      <c r="AL18" s="105">
        <f t="shared" si="7"/>
        <v>0.19337142857142844</v>
      </c>
      <c r="AM18" s="102">
        <f t="shared" si="8"/>
        <v>80</v>
      </c>
    </row>
    <row r="19" spans="1:39" ht="12.75">
      <c r="A19" s="1">
        <v>9</v>
      </c>
      <c r="B19" s="2" t="s">
        <v>8</v>
      </c>
      <c r="C19" s="18">
        <v>72</v>
      </c>
      <c r="D19" s="18"/>
      <c r="E19" s="18"/>
      <c r="F19" s="18">
        <v>17</v>
      </c>
      <c r="G19" s="18">
        <v>24</v>
      </c>
      <c r="H19" s="102">
        <f t="shared" si="0"/>
        <v>149</v>
      </c>
      <c r="I19" s="35">
        <v>7</v>
      </c>
      <c r="J19" s="35">
        <v>1</v>
      </c>
      <c r="K19" s="35">
        <v>0</v>
      </c>
      <c r="L19" s="35">
        <v>2</v>
      </c>
      <c r="M19" s="35">
        <v>2</v>
      </c>
      <c r="N19" s="102">
        <f t="shared" si="1"/>
        <v>16.3</v>
      </c>
      <c r="O19" s="35"/>
      <c r="P19" s="68"/>
      <c r="Q19" s="68"/>
      <c r="R19" s="68"/>
      <c r="S19" s="35"/>
      <c r="T19" s="102">
        <f t="shared" si="2"/>
        <v>0</v>
      </c>
      <c r="U19" s="103">
        <f>(H19+N19+T19)/'П 1'!C17</f>
        <v>5.7</v>
      </c>
      <c r="V19" s="36">
        <v>0</v>
      </c>
      <c r="W19" s="36">
        <v>0</v>
      </c>
      <c r="X19" s="36">
        <v>0</v>
      </c>
      <c r="Y19" s="36"/>
      <c r="Z19" s="104">
        <f t="shared" si="3"/>
        <v>0</v>
      </c>
      <c r="AA19" s="36">
        <v>0</v>
      </c>
      <c r="AB19" s="36">
        <v>0</v>
      </c>
      <c r="AC19" s="36">
        <v>0</v>
      </c>
      <c r="AD19" s="36"/>
      <c r="AE19" s="104">
        <f t="shared" si="4"/>
        <v>0</v>
      </c>
      <c r="AF19" s="36">
        <v>0</v>
      </c>
      <c r="AG19" s="36">
        <v>0</v>
      </c>
      <c r="AH19" s="36">
        <v>0</v>
      </c>
      <c r="AI19" s="36"/>
      <c r="AJ19" s="104">
        <f t="shared" si="5"/>
        <v>0</v>
      </c>
      <c r="AK19" s="103">
        <f t="shared" si="6"/>
        <v>0</v>
      </c>
      <c r="AL19" s="105">
        <f t="shared" si="7"/>
        <v>7.182</v>
      </c>
      <c r="AM19" s="102">
        <f t="shared" si="8"/>
        <v>6</v>
      </c>
    </row>
    <row r="20" spans="1:39" ht="12.75">
      <c r="A20" s="1">
        <v>10</v>
      </c>
      <c r="B20" s="2" t="s">
        <v>9</v>
      </c>
      <c r="C20" s="18">
        <v>13</v>
      </c>
      <c r="D20" s="18">
        <v>3</v>
      </c>
      <c r="E20" s="18">
        <v>5</v>
      </c>
      <c r="F20" s="18">
        <v>14</v>
      </c>
      <c r="G20" s="18">
        <v>11</v>
      </c>
      <c r="H20" s="102">
        <f t="shared" si="0"/>
        <v>55.9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102">
        <f t="shared" si="1"/>
        <v>0</v>
      </c>
      <c r="O20" s="35"/>
      <c r="P20" s="68"/>
      <c r="Q20" s="68"/>
      <c r="R20" s="68"/>
      <c r="S20" s="35"/>
      <c r="T20" s="102">
        <f t="shared" si="2"/>
        <v>0</v>
      </c>
      <c r="U20" s="103">
        <f>(H20+N20+T20)/'П 1'!C18</f>
        <v>3.0080347928645144</v>
      </c>
      <c r="V20" s="36">
        <v>4</v>
      </c>
      <c r="W20" s="36">
        <v>0</v>
      </c>
      <c r="X20" s="36">
        <v>8</v>
      </c>
      <c r="Y20" s="36">
        <v>1</v>
      </c>
      <c r="Z20" s="104">
        <f t="shared" si="3"/>
        <v>13</v>
      </c>
      <c r="AA20" s="36">
        <v>0</v>
      </c>
      <c r="AB20" s="36">
        <v>0</v>
      </c>
      <c r="AC20" s="36">
        <v>0</v>
      </c>
      <c r="AD20" s="36"/>
      <c r="AE20" s="104">
        <f t="shared" si="4"/>
        <v>0</v>
      </c>
      <c r="AF20" s="36">
        <v>0</v>
      </c>
      <c r="AG20" s="36">
        <v>0</v>
      </c>
      <c r="AH20" s="36">
        <v>0</v>
      </c>
      <c r="AI20" s="36"/>
      <c r="AJ20" s="104">
        <f t="shared" si="5"/>
        <v>0</v>
      </c>
      <c r="AK20" s="103">
        <f t="shared" si="6"/>
        <v>0</v>
      </c>
      <c r="AL20" s="105">
        <f t="shared" si="7"/>
        <v>3.790123839009288</v>
      </c>
      <c r="AM20" s="102">
        <f t="shared" si="8"/>
        <v>18</v>
      </c>
    </row>
    <row r="21" spans="1:39" ht="12.75">
      <c r="A21" s="1">
        <v>11</v>
      </c>
      <c r="B21" s="2" t="s">
        <v>10</v>
      </c>
      <c r="C21" s="18">
        <v>13</v>
      </c>
      <c r="D21" s="18">
        <v>1</v>
      </c>
      <c r="E21" s="18">
        <v>1</v>
      </c>
      <c r="F21" s="18">
        <v>21</v>
      </c>
      <c r="G21" s="18">
        <v>5</v>
      </c>
      <c r="H21" s="102">
        <f t="shared" si="0"/>
        <v>48.5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102">
        <f t="shared" si="1"/>
        <v>0</v>
      </c>
      <c r="O21" s="35"/>
      <c r="P21" s="68"/>
      <c r="Q21" s="68"/>
      <c r="R21" s="68"/>
      <c r="S21" s="35"/>
      <c r="T21" s="102">
        <f t="shared" si="2"/>
        <v>0</v>
      </c>
      <c r="U21" s="103">
        <f>(H21+N21+T21)/'П 1'!C19</f>
        <v>1.6724137931034482</v>
      </c>
      <c r="V21" s="36">
        <v>0</v>
      </c>
      <c r="W21" s="36">
        <v>0</v>
      </c>
      <c r="X21" s="36">
        <v>0</v>
      </c>
      <c r="Y21" s="36">
        <v>0</v>
      </c>
      <c r="Z21" s="104">
        <f t="shared" si="3"/>
        <v>0</v>
      </c>
      <c r="AA21" s="36">
        <v>0</v>
      </c>
      <c r="AB21" s="36">
        <v>0</v>
      </c>
      <c r="AC21" s="36">
        <v>0</v>
      </c>
      <c r="AD21" s="36"/>
      <c r="AE21" s="104">
        <f t="shared" si="4"/>
        <v>0</v>
      </c>
      <c r="AF21" s="36">
        <v>0</v>
      </c>
      <c r="AG21" s="36">
        <v>0</v>
      </c>
      <c r="AH21" s="36">
        <v>0</v>
      </c>
      <c r="AI21" s="36"/>
      <c r="AJ21" s="104">
        <f t="shared" si="5"/>
        <v>0</v>
      </c>
      <c r="AK21" s="103">
        <f t="shared" si="6"/>
        <v>0</v>
      </c>
      <c r="AL21" s="105">
        <f t="shared" si="7"/>
        <v>2.1072413793103446</v>
      </c>
      <c r="AM21" s="102">
        <f t="shared" si="8"/>
        <v>47</v>
      </c>
    </row>
    <row r="22" spans="1:39" ht="12.75">
      <c r="A22" s="1">
        <v>12</v>
      </c>
      <c r="B22" s="2" t="s">
        <v>11</v>
      </c>
      <c r="C22" s="18">
        <v>97</v>
      </c>
      <c r="D22" s="18">
        <v>2</v>
      </c>
      <c r="E22" s="18"/>
      <c r="F22" s="18">
        <v>24</v>
      </c>
      <c r="G22" s="18">
        <v>19</v>
      </c>
      <c r="H22" s="102">
        <f t="shared" si="0"/>
        <v>192.1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102">
        <f t="shared" si="1"/>
        <v>0</v>
      </c>
      <c r="O22" s="35"/>
      <c r="P22" s="68"/>
      <c r="Q22" s="68"/>
      <c r="R22" s="68"/>
      <c r="S22" s="35"/>
      <c r="T22" s="102">
        <f t="shared" si="2"/>
        <v>0</v>
      </c>
      <c r="U22" s="103">
        <f>(H22+N22+T22)/'П 1'!C20</f>
        <v>4.52</v>
      </c>
      <c r="V22" s="36">
        <v>5</v>
      </c>
      <c r="W22" s="36">
        <v>0</v>
      </c>
      <c r="X22" s="36">
        <v>0</v>
      </c>
      <c r="Y22" s="36">
        <v>1</v>
      </c>
      <c r="Z22" s="104">
        <f t="shared" si="3"/>
        <v>6</v>
      </c>
      <c r="AA22" s="36">
        <v>1</v>
      </c>
      <c r="AB22" s="36">
        <v>0</v>
      </c>
      <c r="AC22" s="36">
        <v>0</v>
      </c>
      <c r="AD22" s="36"/>
      <c r="AE22" s="104">
        <f t="shared" si="4"/>
        <v>1</v>
      </c>
      <c r="AF22" s="36">
        <v>0</v>
      </c>
      <c r="AG22" s="36">
        <v>0</v>
      </c>
      <c r="AH22" s="36">
        <v>0</v>
      </c>
      <c r="AI22" s="36"/>
      <c r="AJ22" s="104">
        <f t="shared" si="5"/>
        <v>0</v>
      </c>
      <c r="AK22" s="103">
        <f t="shared" si="6"/>
        <v>0.16666666666666666</v>
      </c>
      <c r="AL22" s="105">
        <f t="shared" si="7"/>
        <v>4.941866666666666</v>
      </c>
      <c r="AM22" s="102">
        <f t="shared" si="8"/>
        <v>9</v>
      </c>
    </row>
    <row r="23" spans="1:39" ht="12.75">
      <c r="A23" s="1">
        <v>13</v>
      </c>
      <c r="B23" s="2" t="s">
        <v>12</v>
      </c>
      <c r="C23" s="18">
        <v>27</v>
      </c>
      <c r="D23" s="18">
        <v>4</v>
      </c>
      <c r="E23" s="18"/>
      <c r="F23" s="18">
        <v>10</v>
      </c>
      <c r="G23" s="18">
        <v>10</v>
      </c>
      <c r="H23" s="102">
        <f t="shared" si="0"/>
        <v>67.7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102">
        <f t="shared" si="1"/>
        <v>0</v>
      </c>
      <c r="O23" s="35"/>
      <c r="P23" s="68"/>
      <c r="Q23" s="68"/>
      <c r="R23" s="68"/>
      <c r="S23" s="35"/>
      <c r="T23" s="102">
        <f t="shared" si="2"/>
        <v>0</v>
      </c>
      <c r="U23" s="103">
        <f>(H23+N23+T23)/'П 1'!C21</f>
        <v>1.9342857142857144</v>
      </c>
      <c r="V23" s="36">
        <v>9</v>
      </c>
      <c r="W23" s="36">
        <v>0</v>
      </c>
      <c r="X23" s="36">
        <v>3</v>
      </c>
      <c r="Y23" s="36">
        <v>46</v>
      </c>
      <c r="Z23" s="104">
        <f t="shared" si="3"/>
        <v>58</v>
      </c>
      <c r="AA23" s="36">
        <v>4</v>
      </c>
      <c r="AB23" s="36">
        <v>0</v>
      </c>
      <c r="AC23" s="36">
        <v>0</v>
      </c>
      <c r="AD23" s="36"/>
      <c r="AE23" s="104">
        <f t="shared" si="4"/>
        <v>4</v>
      </c>
      <c r="AF23" s="36">
        <v>0</v>
      </c>
      <c r="AG23" s="36">
        <v>0</v>
      </c>
      <c r="AH23" s="36">
        <v>0</v>
      </c>
      <c r="AI23" s="36"/>
      <c r="AJ23" s="104">
        <f t="shared" si="5"/>
        <v>0</v>
      </c>
      <c r="AK23" s="103">
        <f t="shared" si="6"/>
        <v>0.06896551724137931</v>
      </c>
      <c r="AL23" s="105">
        <f t="shared" si="7"/>
        <v>2.303800985221675</v>
      </c>
      <c r="AM23" s="102">
        <f t="shared" si="8"/>
        <v>42</v>
      </c>
    </row>
    <row r="24" spans="1:39" ht="12.75">
      <c r="A24" s="1">
        <v>14</v>
      </c>
      <c r="B24" s="2" t="s">
        <v>13</v>
      </c>
      <c r="C24" s="18">
        <v>13</v>
      </c>
      <c r="D24" s="18">
        <v>1</v>
      </c>
      <c r="E24" s="18">
        <v>1</v>
      </c>
      <c r="F24" s="18">
        <v>10</v>
      </c>
      <c r="G24" s="18">
        <v>24</v>
      </c>
      <c r="H24" s="102">
        <f t="shared" si="0"/>
        <v>56.5</v>
      </c>
      <c r="I24" s="35">
        <v>2</v>
      </c>
      <c r="J24" s="35">
        <v>0</v>
      </c>
      <c r="K24" s="35">
        <v>1</v>
      </c>
      <c r="L24" s="35">
        <v>0</v>
      </c>
      <c r="M24" s="35">
        <v>0</v>
      </c>
      <c r="N24" s="102">
        <f t="shared" si="1"/>
        <v>4.2</v>
      </c>
      <c r="O24" s="35"/>
      <c r="P24" s="68"/>
      <c r="Q24" s="68"/>
      <c r="R24" s="68"/>
      <c r="S24" s="35"/>
      <c r="T24" s="102">
        <f t="shared" si="2"/>
        <v>0</v>
      </c>
      <c r="U24" s="103">
        <f>(H24+N24+T24)/'П 1'!C22</f>
        <v>1.5973684210526315</v>
      </c>
      <c r="V24" s="36">
        <v>6</v>
      </c>
      <c r="W24" s="36">
        <v>0</v>
      </c>
      <c r="X24" s="36">
        <v>0</v>
      </c>
      <c r="Y24" s="36">
        <v>1</v>
      </c>
      <c r="Z24" s="104">
        <f t="shared" si="3"/>
        <v>7</v>
      </c>
      <c r="AA24" s="36">
        <v>0</v>
      </c>
      <c r="AB24" s="36">
        <v>0</v>
      </c>
      <c r="AC24" s="36">
        <v>0</v>
      </c>
      <c r="AD24" s="36"/>
      <c r="AE24" s="104">
        <f t="shared" si="4"/>
        <v>0</v>
      </c>
      <c r="AF24" s="36">
        <v>0</v>
      </c>
      <c r="AG24" s="36">
        <v>0</v>
      </c>
      <c r="AH24" s="36">
        <v>0</v>
      </c>
      <c r="AI24" s="36"/>
      <c r="AJ24" s="104">
        <f t="shared" si="5"/>
        <v>0</v>
      </c>
      <c r="AK24" s="103">
        <f t="shared" si="6"/>
        <v>0</v>
      </c>
      <c r="AL24" s="105">
        <f t="shared" si="7"/>
        <v>2.0126842105263156</v>
      </c>
      <c r="AM24" s="102">
        <f t="shared" si="8"/>
        <v>50</v>
      </c>
    </row>
    <row r="25" spans="1:39" ht="12.75">
      <c r="A25" s="1">
        <v>15</v>
      </c>
      <c r="B25" s="2" t="s">
        <v>15</v>
      </c>
      <c r="C25" s="18">
        <v>138</v>
      </c>
      <c r="D25" s="18"/>
      <c r="E25" s="18">
        <v>3</v>
      </c>
      <c r="F25" s="18"/>
      <c r="G25" s="18">
        <v>13</v>
      </c>
      <c r="H25" s="102">
        <f t="shared" si="0"/>
        <v>223.6</v>
      </c>
      <c r="I25" s="35">
        <v>18</v>
      </c>
      <c r="J25" s="35">
        <v>0</v>
      </c>
      <c r="K25" s="35">
        <v>1</v>
      </c>
      <c r="L25" s="35">
        <v>0</v>
      </c>
      <c r="M25" s="35">
        <v>0</v>
      </c>
      <c r="N25" s="102">
        <f t="shared" si="1"/>
        <v>28.2</v>
      </c>
      <c r="O25" s="35"/>
      <c r="P25" s="68"/>
      <c r="Q25" s="68"/>
      <c r="R25" s="68"/>
      <c r="S25" s="35"/>
      <c r="T25" s="102">
        <f t="shared" si="2"/>
        <v>0</v>
      </c>
      <c r="U25" s="103">
        <f>(H25+N25+T25)/'П 1'!C23</f>
        <v>7.51641791044776</v>
      </c>
      <c r="V25" s="36">
        <v>21</v>
      </c>
      <c r="W25" s="36">
        <v>2</v>
      </c>
      <c r="X25" s="36">
        <v>0</v>
      </c>
      <c r="Y25" s="36">
        <v>5</v>
      </c>
      <c r="Z25" s="104">
        <f t="shared" si="3"/>
        <v>28</v>
      </c>
      <c r="AA25" s="36">
        <v>1</v>
      </c>
      <c r="AB25" s="36">
        <v>2</v>
      </c>
      <c r="AC25" s="36">
        <v>0</v>
      </c>
      <c r="AD25" s="36"/>
      <c r="AE25" s="104">
        <f t="shared" si="4"/>
        <v>3</v>
      </c>
      <c r="AF25" s="36">
        <v>0</v>
      </c>
      <c r="AG25" s="36">
        <v>0</v>
      </c>
      <c r="AH25" s="36">
        <v>0</v>
      </c>
      <c r="AI25" s="36"/>
      <c r="AJ25" s="104">
        <f t="shared" si="5"/>
        <v>0</v>
      </c>
      <c r="AK25" s="103">
        <f t="shared" si="6"/>
        <v>0.10714285714285714</v>
      </c>
      <c r="AL25" s="105">
        <f t="shared" si="7"/>
        <v>8.66535607675906</v>
      </c>
      <c r="AM25" s="102">
        <f t="shared" si="8"/>
        <v>5</v>
      </c>
    </row>
    <row r="26" spans="1:39" ht="12.75">
      <c r="A26" s="1">
        <v>16</v>
      </c>
      <c r="B26" s="2" t="s">
        <v>14</v>
      </c>
      <c r="C26" s="18">
        <v>6</v>
      </c>
      <c r="D26" s="18">
        <v>19</v>
      </c>
      <c r="E26" s="18">
        <v>32</v>
      </c>
      <c r="F26" s="18">
        <v>3</v>
      </c>
      <c r="G26" s="18">
        <v>21</v>
      </c>
      <c r="H26" s="102">
        <f t="shared" si="0"/>
        <v>105.6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102">
        <f t="shared" si="1"/>
        <v>0</v>
      </c>
      <c r="O26" s="35"/>
      <c r="P26" s="68"/>
      <c r="Q26" s="68"/>
      <c r="R26" s="68"/>
      <c r="S26" s="35"/>
      <c r="T26" s="102">
        <f t="shared" si="2"/>
        <v>0</v>
      </c>
      <c r="U26" s="103">
        <f>(H26+N26+T26)/'П 1'!C24</f>
        <v>8.799999999999999</v>
      </c>
      <c r="V26" s="36">
        <v>1</v>
      </c>
      <c r="W26" s="36">
        <v>1</v>
      </c>
      <c r="X26" s="36">
        <v>0</v>
      </c>
      <c r="Y26" s="36"/>
      <c r="Z26" s="104">
        <f t="shared" si="3"/>
        <v>2</v>
      </c>
      <c r="AA26" s="36">
        <v>0</v>
      </c>
      <c r="AB26" s="36">
        <v>0</v>
      </c>
      <c r="AC26" s="36">
        <v>0</v>
      </c>
      <c r="AD26" s="36"/>
      <c r="AE26" s="104">
        <f t="shared" si="4"/>
        <v>0</v>
      </c>
      <c r="AF26" s="36">
        <v>0</v>
      </c>
      <c r="AG26" s="36">
        <v>0</v>
      </c>
      <c r="AH26" s="36">
        <v>0</v>
      </c>
      <c r="AI26" s="36"/>
      <c r="AJ26" s="104">
        <f t="shared" si="5"/>
        <v>0</v>
      </c>
      <c r="AK26" s="103">
        <f t="shared" si="6"/>
        <v>0</v>
      </c>
      <c r="AL26" s="105">
        <f t="shared" si="7"/>
        <v>11.088</v>
      </c>
      <c r="AM26" s="102">
        <f t="shared" si="8"/>
        <v>2</v>
      </c>
    </row>
    <row r="27" spans="1:39" ht="12.75">
      <c r="A27" s="1">
        <v>17</v>
      </c>
      <c r="B27" s="2" t="s">
        <v>16</v>
      </c>
      <c r="C27" s="18">
        <v>31</v>
      </c>
      <c r="D27" s="18"/>
      <c r="E27" s="18">
        <v>1</v>
      </c>
      <c r="F27" s="18">
        <v>31</v>
      </c>
      <c r="G27" s="18">
        <v>20</v>
      </c>
      <c r="H27" s="102">
        <f t="shared" si="0"/>
        <v>98.7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102">
        <f t="shared" si="1"/>
        <v>0</v>
      </c>
      <c r="O27" s="35"/>
      <c r="P27" s="68"/>
      <c r="Q27" s="68"/>
      <c r="R27" s="68"/>
      <c r="S27" s="35"/>
      <c r="T27" s="102">
        <f t="shared" si="2"/>
        <v>0</v>
      </c>
      <c r="U27" s="103">
        <f>(H27+N27+T27)/'П 1'!C25</f>
        <v>4.586898395721925</v>
      </c>
      <c r="V27" s="36">
        <v>3</v>
      </c>
      <c r="W27" s="36">
        <v>1</v>
      </c>
      <c r="X27" s="36">
        <v>0</v>
      </c>
      <c r="Y27" s="36">
        <v>2</v>
      </c>
      <c r="Z27" s="104">
        <f t="shared" si="3"/>
        <v>6</v>
      </c>
      <c r="AA27" s="36">
        <v>2</v>
      </c>
      <c r="AB27" s="36">
        <v>0</v>
      </c>
      <c r="AC27" s="36">
        <v>0</v>
      </c>
      <c r="AD27" s="36"/>
      <c r="AE27" s="104">
        <f t="shared" si="4"/>
        <v>2</v>
      </c>
      <c r="AF27" s="36">
        <v>0</v>
      </c>
      <c r="AG27" s="36">
        <v>0</v>
      </c>
      <c r="AH27" s="36">
        <v>0</v>
      </c>
      <c r="AI27" s="36"/>
      <c r="AJ27" s="104">
        <f t="shared" si="5"/>
        <v>0</v>
      </c>
      <c r="AK27" s="103">
        <f t="shared" si="6"/>
        <v>0.3333333333333333</v>
      </c>
      <c r="AL27" s="105">
        <f t="shared" si="7"/>
        <v>4.250525846702318</v>
      </c>
      <c r="AM27" s="102">
        <f t="shared" si="8"/>
        <v>16</v>
      </c>
    </row>
    <row r="28" spans="1:39" ht="12.75">
      <c r="A28" s="1">
        <v>18</v>
      </c>
      <c r="B28" s="2" t="s">
        <v>17</v>
      </c>
      <c r="C28" s="18">
        <v>23</v>
      </c>
      <c r="D28" s="18">
        <v>16</v>
      </c>
      <c r="E28" s="18">
        <v>1</v>
      </c>
      <c r="F28" s="18">
        <v>3</v>
      </c>
      <c r="G28" s="18">
        <v>4</v>
      </c>
      <c r="H28" s="102">
        <f t="shared" si="0"/>
        <v>71.5</v>
      </c>
      <c r="I28" s="35">
        <v>3</v>
      </c>
      <c r="J28" s="35">
        <v>2</v>
      </c>
      <c r="K28" s="35">
        <v>0</v>
      </c>
      <c r="L28" s="35">
        <v>0</v>
      </c>
      <c r="M28" s="35">
        <v>1</v>
      </c>
      <c r="N28" s="102">
        <f t="shared" si="1"/>
        <v>9.1</v>
      </c>
      <c r="O28" s="35">
        <v>1</v>
      </c>
      <c r="P28" s="68"/>
      <c r="Q28" s="68"/>
      <c r="R28" s="68"/>
      <c r="S28" s="35"/>
      <c r="T28" s="102">
        <f t="shared" si="2"/>
        <v>1</v>
      </c>
      <c r="U28" s="103">
        <f>(H28+N28+T28)/'П 1'!C26</f>
        <v>3.4</v>
      </c>
      <c r="V28" s="36">
        <v>15</v>
      </c>
      <c r="W28" s="36">
        <v>1</v>
      </c>
      <c r="X28" s="36">
        <v>2</v>
      </c>
      <c r="Y28" s="36"/>
      <c r="Z28" s="104">
        <f t="shared" si="3"/>
        <v>18</v>
      </c>
      <c r="AA28" s="36">
        <v>0</v>
      </c>
      <c r="AB28" s="36">
        <v>0</v>
      </c>
      <c r="AC28" s="36">
        <v>0</v>
      </c>
      <c r="AD28" s="36"/>
      <c r="AE28" s="104">
        <f t="shared" si="4"/>
        <v>0</v>
      </c>
      <c r="AF28" s="36">
        <v>0</v>
      </c>
      <c r="AG28" s="36">
        <v>0</v>
      </c>
      <c r="AH28" s="36">
        <v>0</v>
      </c>
      <c r="AI28" s="36"/>
      <c r="AJ28" s="104">
        <f t="shared" si="5"/>
        <v>0</v>
      </c>
      <c r="AK28" s="103">
        <f t="shared" si="6"/>
        <v>0</v>
      </c>
      <c r="AL28" s="105">
        <f t="shared" si="7"/>
        <v>4.284</v>
      </c>
      <c r="AM28" s="102">
        <f t="shared" si="8"/>
        <v>15</v>
      </c>
    </row>
    <row r="29" spans="1:39" ht="12.75">
      <c r="A29" s="1">
        <v>19</v>
      </c>
      <c r="B29" s="2" t="s">
        <v>18</v>
      </c>
      <c r="C29" s="18">
        <v>131</v>
      </c>
      <c r="D29" s="18"/>
      <c r="E29" s="18"/>
      <c r="F29" s="18">
        <v>59</v>
      </c>
      <c r="G29" s="18">
        <v>37</v>
      </c>
      <c r="H29" s="102">
        <f t="shared" si="0"/>
        <v>292.5</v>
      </c>
      <c r="I29" s="35">
        <v>28</v>
      </c>
      <c r="J29" s="35">
        <v>0</v>
      </c>
      <c r="K29" s="35">
        <v>0</v>
      </c>
      <c r="L29" s="35">
        <v>23</v>
      </c>
      <c r="M29" s="35">
        <v>2</v>
      </c>
      <c r="N29" s="102">
        <f t="shared" si="1"/>
        <v>67</v>
      </c>
      <c r="O29" s="35"/>
      <c r="P29" s="68"/>
      <c r="Q29" s="68"/>
      <c r="R29" s="68"/>
      <c r="S29" s="35"/>
      <c r="T29" s="102">
        <f t="shared" si="2"/>
        <v>0</v>
      </c>
      <c r="U29" s="103">
        <f>(H29+N29+T29)/'П 1'!C27</f>
        <v>8.54781447462706</v>
      </c>
      <c r="V29" s="36">
        <v>47</v>
      </c>
      <c r="W29" s="36">
        <v>0</v>
      </c>
      <c r="X29" s="36">
        <v>1</v>
      </c>
      <c r="Y29" s="36">
        <v>7</v>
      </c>
      <c r="Z29" s="104">
        <f t="shared" si="3"/>
        <v>55</v>
      </c>
      <c r="AA29" s="36">
        <v>1</v>
      </c>
      <c r="AB29" s="36">
        <v>0</v>
      </c>
      <c r="AC29" s="36">
        <v>0</v>
      </c>
      <c r="AD29" s="36"/>
      <c r="AE29" s="104">
        <f t="shared" si="4"/>
        <v>1</v>
      </c>
      <c r="AF29" s="36">
        <v>0</v>
      </c>
      <c r="AG29" s="36">
        <v>0</v>
      </c>
      <c r="AH29" s="36">
        <v>0</v>
      </c>
      <c r="AI29" s="36"/>
      <c r="AJ29" s="104">
        <f t="shared" si="5"/>
        <v>0</v>
      </c>
      <c r="AK29" s="103">
        <f t="shared" si="6"/>
        <v>0.01818181818181818</v>
      </c>
      <c r="AL29" s="105">
        <f t="shared" si="7"/>
        <v>10.614831429400514</v>
      </c>
      <c r="AM29" s="102">
        <f t="shared" si="8"/>
        <v>4</v>
      </c>
    </row>
    <row r="30" spans="1:39" ht="12.75">
      <c r="A30" s="1">
        <v>20</v>
      </c>
      <c r="B30" s="2" t="s">
        <v>19</v>
      </c>
      <c r="C30" s="18">
        <v>25</v>
      </c>
      <c r="D30" s="18"/>
      <c r="E30" s="18">
        <v>14</v>
      </c>
      <c r="F30" s="18">
        <v>2</v>
      </c>
      <c r="G30" s="18">
        <v>1</v>
      </c>
      <c r="H30" s="102">
        <f t="shared" si="0"/>
        <v>57.3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102">
        <f t="shared" si="1"/>
        <v>0</v>
      </c>
      <c r="O30" s="35"/>
      <c r="P30" s="68"/>
      <c r="Q30" s="68"/>
      <c r="R30" s="68"/>
      <c r="S30" s="35"/>
      <c r="T30" s="102">
        <f t="shared" si="2"/>
        <v>0</v>
      </c>
      <c r="U30" s="103">
        <f>(H30+N30+T30)/'П 1'!C28</f>
        <v>2.8649999999999998</v>
      </c>
      <c r="V30" s="36">
        <v>0</v>
      </c>
      <c r="W30" s="36">
        <v>0</v>
      </c>
      <c r="X30" s="36">
        <v>0</v>
      </c>
      <c r="Y30" s="36"/>
      <c r="Z30" s="104">
        <f t="shared" si="3"/>
        <v>0</v>
      </c>
      <c r="AA30" s="36">
        <v>0</v>
      </c>
      <c r="AB30" s="36">
        <v>0</v>
      </c>
      <c r="AC30" s="36">
        <v>0</v>
      </c>
      <c r="AD30" s="36"/>
      <c r="AE30" s="104">
        <f t="shared" si="4"/>
        <v>0</v>
      </c>
      <c r="AF30" s="36">
        <v>0</v>
      </c>
      <c r="AG30" s="36">
        <v>0</v>
      </c>
      <c r="AH30" s="36">
        <v>0</v>
      </c>
      <c r="AI30" s="36"/>
      <c r="AJ30" s="104">
        <f t="shared" si="5"/>
        <v>0</v>
      </c>
      <c r="AK30" s="103">
        <f t="shared" si="6"/>
        <v>0</v>
      </c>
      <c r="AL30" s="105">
        <f t="shared" si="7"/>
        <v>3.6098999999999997</v>
      </c>
      <c r="AM30" s="102">
        <f t="shared" si="8"/>
        <v>22</v>
      </c>
    </row>
    <row r="31" spans="1:39" ht="12.75">
      <c r="A31" s="1">
        <v>21</v>
      </c>
      <c r="B31" s="2" t="s">
        <v>20</v>
      </c>
      <c r="C31" s="18">
        <v>9</v>
      </c>
      <c r="D31" s="18">
        <v>3</v>
      </c>
      <c r="E31" s="18"/>
      <c r="F31" s="18">
        <v>1</v>
      </c>
      <c r="G31" s="18">
        <v>2</v>
      </c>
      <c r="H31" s="102">
        <f t="shared" si="0"/>
        <v>21.9</v>
      </c>
      <c r="I31" s="35">
        <v>2</v>
      </c>
      <c r="J31" s="35">
        <v>0</v>
      </c>
      <c r="K31" s="35">
        <v>0</v>
      </c>
      <c r="L31" s="35">
        <v>0</v>
      </c>
      <c r="M31" s="35">
        <v>0</v>
      </c>
      <c r="N31" s="102">
        <f t="shared" si="1"/>
        <v>3</v>
      </c>
      <c r="O31" s="35"/>
      <c r="P31" s="68"/>
      <c r="Q31" s="68"/>
      <c r="R31" s="68"/>
      <c r="S31" s="35"/>
      <c r="T31" s="102">
        <f t="shared" si="2"/>
        <v>0</v>
      </c>
      <c r="U31" s="103">
        <f>(H31+N31+T31)/'П 1'!C29</f>
        <v>1.0163265306122449</v>
      </c>
      <c r="V31" s="36">
        <v>6</v>
      </c>
      <c r="W31" s="36">
        <v>0</v>
      </c>
      <c r="X31" s="36">
        <v>0</v>
      </c>
      <c r="Y31" s="36">
        <v>1</v>
      </c>
      <c r="Z31" s="104">
        <f t="shared" si="3"/>
        <v>7</v>
      </c>
      <c r="AA31" s="36">
        <v>0</v>
      </c>
      <c r="AB31" s="36">
        <v>0</v>
      </c>
      <c r="AC31" s="36">
        <v>0</v>
      </c>
      <c r="AD31" s="36"/>
      <c r="AE31" s="104">
        <f t="shared" si="4"/>
        <v>0</v>
      </c>
      <c r="AF31" s="36">
        <v>0</v>
      </c>
      <c r="AG31" s="36">
        <v>0</v>
      </c>
      <c r="AH31" s="36">
        <v>0</v>
      </c>
      <c r="AI31" s="36"/>
      <c r="AJ31" s="104">
        <f t="shared" si="5"/>
        <v>0</v>
      </c>
      <c r="AK31" s="103">
        <f t="shared" si="6"/>
        <v>0</v>
      </c>
      <c r="AL31" s="105">
        <f t="shared" si="7"/>
        <v>1.2805714285714285</v>
      </c>
      <c r="AM31" s="102">
        <f t="shared" si="8"/>
        <v>62</v>
      </c>
    </row>
    <row r="32" spans="1:39" ht="12.75">
      <c r="A32" s="1">
        <v>22</v>
      </c>
      <c r="B32" s="2" t="s">
        <v>21</v>
      </c>
      <c r="C32" s="18">
        <v>3</v>
      </c>
      <c r="D32" s="18"/>
      <c r="E32" s="18">
        <v>1</v>
      </c>
      <c r="F32" s="18">
        <v>6</v>
      </c>
      <c r="G32" s="18">
        <v>13</v>
      </c>
      <c r="H32" s="102">
        <f t="shared" si="0"/>
        <v>24.7</v>
      </c>
      <c r="I32" s="35">
        <v>4</v>
      </c>
      <c r="J32" s="35">
        <v>0</v>
      </c>
      <c r="K32" s="35">
        <v>0</v>
      </c>
      <c r="L32" s="35">
        <v>0</v>
      </c>
      <c r="M32" s="35">
        <v>0</v>
      </c>
      <c r="N32" s="102">
        <f t="shared" si="1"/>
        <v>6</v>
      </c>
      <c r="O32" s="35"/>
      <c r="P32" s="68"/>
      <c r="Q32" s="68"/>
      <c r="R32" s="68"/>
      <c r="S32" s="35"/>
      <c r="T32" s="102">
        <f t="shared" si="2"/>
        <v>0</v>
      </c>
      <c r="U32" s="103">
        <f>(H32+N32+T32)/'П 1'!C30</f>
        <v>2.3615384615384616</v>
      </c>
      <c r="V32" s="36">
        <v>0</v>
      </c>
      <c r="W32" s="36">
        <v>0</v>
      </c>
      <c r="X32" s="36">
        <v>0</v>
      </c>
      <c r="Y32" s="36"/>
      <c r="Z32" s="104">
        <f t="shared" si="3"/>
        <v>0</v>
      </c>
      <c r="AA32" s="36">
        <v>0</v>
      </c>
      <c r="AB32" s="36">
        <v>0</v>
      </c>
      <c r="AC32" s="36">
        <v>0</v>
      </c>
      <c r="AD32" s="36"/>
      <c r="AE32" s="104">
        <f t="shared" si="4"/>
        <v>0</v>
      </c>
      <c r="AF32" s="36">
        <v>0</v>
      </c>
      <c r="AG32" s="36">
        <v>0</v>
      </c>
      <c r="AH32" s="36">
        <v>0</v>
      </c>
      <c r="AI32" s="36"/>
      <c r="AJ32" s="104">
        <f t="shared" si="5"/>
        <v>0</v>
      </c>
      <c r="AK32" s="103">
        <f t="shared" si="6"/>
        <v>0</v>
      </c>
      <c r="AL32" s="105">
        <f t="shared" si="7"/>
        <v>2.9755384615384615</v>
      </c>
      <c r="AM32" s="102">
        <f t="shared" si="8"/>
        <v>29</v>
      </c>
    </row>
    <row r="33" spans="1:39" ht="12.75">
      <c r="A33" s="1">
        <v>23</v>
      </c>
      <c r="B33" s="2" t="s">
        <v>22</v>
      </c>
      <c r="C33" s="18">
        <v>16</v>
      </c>
      <c r="D33" s="18">
        <v>2</v>
      </c>
      <c r="E33" s="18"/>
      <c r="F33" s="18">
        <v>15</v>
      </c>
      <c r="G33" s="18">
        <v>10</v>
      </c>
      <c r="H33" s="102">
        <f t="shared" si="0"/>
        <v>52.6</v>
      </c>
      <c r="I33" s="35">
        <v>4</v>
      </c>
      <c r="J33" s="35">
        <v>0</v>
      </c>
      <c r="K33" s="35">
        <v>0</v>
      </c>
      <c r="L33" s="35">
        <v>1</v>
      </c>
      <c r="M33" s="35">
        <v>0</v>
      </c>
      <c r="N33" s="102">
        <f t="shared" si="1"/>
        <v>7</v>
      </c>
      <c r="O33" s="35"/>
      <c r="P33" s="68"/>
      <c r="Q33" s="68"/>
      <c r="R33" s="68"/>
      <c r="S33" s="35"/>
      <c r="T33" s="102">
        <f t="shared" si="2"/>
        <v>0</v>
      </c>
      <c r="U33" s="103">
        <f>(H33+N33+T33)/'П 1'!C31</f>
        <v>2.4833333333333334</v>
      </c>
      <c r="V33" s="36">
        <v>0</v>
      </c>
      <c r="W33" s="36">
        <v>0</v>
      </c>
      <c r="X33" s="36">
        <v>0</v>
      </c>
      <c r="Y33" s="36">
        <v>1</v>
      </c>
      <c r="Z33" s="104">
        <f t="shared" si="3"/>
        <v>1</v>
      </c>
      <c r="AA33" s="36">
        <v>0</v>
      </c>
      <c r="AB33" s="36">
        <v>0</v>
      </c>
      <c r="AC33" s="36">
        <v>0</v>
      </c>
      <c r="AD33" s="36"/>
      <c r="AE33" s="104">
        <f t="shared" si="4"/>
        <v>0</v>
      </c>
      <c r="AF33" s="36">
        <v>0</v>
      </c>
      <c r="AG33" s="36">
        <v>0</v>
      </c>
      <c r="AH33" s="36">
        <v>0</v>
      </c>
      <c r="AI33" s="36"/>
      <c r="AJ33" s="104">
        <f t="shared" si="5"/>
        <v>0</v>
      </c>
      <c r="AK33" s="103">
        <f t="shared" si="6"/>
        <v>0</v>
      </c>
      <c r="AL33" s="105">
        <f t="shared" si="7"/>
        <v>3.129</v>
      </c>
      <c r="AM33" s="102">
        <f t="shared" si="8"/>
        <v>27</v>
      </c>
    </row>
    <row r="34" spans="1:39" ht="12.75">
      <c r="A34" s="1">
        <v>24</v>
      </c>
      <c r="B34" s="2" t="s">
        <v>23</v>
      </c>
      <c r="C34" s="18">
        <v>9</v>
      </c>
      <c r="D34" s="18">
        <v>2</v>
      </c>
      <c r="E34" s="18"/>
      <c r="F34" s="18">
        <v>11</v>
      </c>
      <c r="G34" s="18">
        <v>7</v>
      </c>
      <c r="H34" s="102">
        <f t="shared" si="0"/>
        <v>35.1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102">
        <f t="shared" si="1"/>
        <v>0</v>
      </c>
      <c r="O34" s="35"/>
      <c r="P34" s="68"/>
      <c r="Q34" s="68"/>
      <c r="R34" s="68"/>
      <c r="S34" s="35"/>
      <c r="T34" s="102">
        <f t="shared" si="2"/>
        <v>0</v>
      </c>
      <c r="U34" s="103">
        <f>(H34+N34+T34)/'П 1'!C32</f>
        <v>1.878519061583578</v>
      </c>
      <c r="V34" s="36">
        <v>5</v>
      </c>
      <c r="W34" s="36">
        <v>0</v>
      </c>
      <c r="X34" s="36">
        <v>0</v>
      </c>
      <c r="Y34" s="36">
        <v>4</v>
      </c>
      <c r="Z34" s="104">
        <f t="shared" si="3"/>
        <v>9</v>
      </c>
      <c r="AA34" s="36">
        <v>3</v>
      </c>
      <c r="AB34" s="36">
        <v>0</v>
      </c>
      <c r="AC34" s="36">
        <v>0</v>
      </c>
      <c r="AD34" s="36">
        <v>4</v>
      </c>
      <c r="AE34" s="104">
        <f t="shared" si="4"/>
        <v>7</v>
      </c>
      <c r="AF34" s="36">
        <v>0</v>
      </c>
      <c r="AG34" s="36">
        <v>0</v>
      </c>
      <c r="AH34" s="36">
        <v>0</v>
      </c>
      <c r="AI34" s="36">
        <v>1</v>
      </c>
      <c r="AJ34" s="104">
        <f t="shared" si="5"/>
        <v>1</v>
      </c>
      <c r="AK34" s="103">
        <f t="shared" si="6"/>
        <v>0.8888888888888888</v>
      </c>
      <c r="AL34" s="105">
        <f t="shared" si="7"/>
        <v>0.6971392961876836</v>
      </c>
      <c r="AM34" s="102">
        <f t="shared" si="8"/>
        <v>75</v>
      </c>
    </row>
    <row r="35" spans="1:39" ht="12.75">
      <c r="A35" s="1">
        <v>25</v>
      </c>
      <c r="B35" s="2" t="s">
        <v>24</v>
      </c>
      <c r="C35" s="18">
        <v>15</v>
      </c>
      <c r="D35" s="18">
        <v>4</v>
      </c>
      <c r="E35" s="18"/>
      <c r="F35" s="18">
        <v>1</v>
      </c>
      <c r="G35" s="18">
        <v>1</v>
      </c>
      <c r="H35" s="102">
        <f t="shared" si="0"/>
        <v>31.7</v>
      </c>
      <c r="I35" s="35">
        <v>1</v>
      </c>
      <c r="J35" s="35">
        <v>2</v>
      </c>
      <c r="K35" s="35">
        <v>0</v>
      </c>
      <c r="L35" s="35">
        <v>0</v>
      </c>
      <c r="M35" s="35">
        <v>0</v>
      </c>
      <c r="N35" s="102">
        <f t="shared" si="1"/>
        <v>5.1</v>
      </c>
      <c r="O35" s="35"/>
      <c r="P35" s="68"/>
      <c r="Q35" s="68"/>
      <c r="R35" s="68"/>
      <c r="S35" s="35"/>
      <c r="T35" s="102">
        <f t="shared" si="2"/>
        <v>0</v>
      </c>
      <c r="U35" s="103">
        <f>(H35+N35+T35)/'П 1'!C33</f>
        <v>2.164705882352941</v>
      </c>
      <c r="V35" s="36">
        <v>15</v>
      </c>
      <c r="W35" s="36">
        <v>0</v>
      </c>
      <c r="X35" s="36">
        <v>0</v>
      </c>
      <c r="Y35" s="36"/>
      <c r="Z35" s="104">
        <f t="shared" si="3"/>
        <v>15</v>
      </c>
      <c r="AA35" s="36">
        <v>2</v>
      </c>
      <c r="AB35" s="36">
        <v>0</v>
      </c>
      <c r="AC35" s="36">
        <v>0</v>
      </c>
      <c r="AD35" s="36"/>
      <c r="AE35" s="104">
        <f t="shared" si="4"/>
        <v>2</v>
      </c>
      <c r="AF35" s="36">
        <v>0</v>
      </c>
      <c r="AG35" s="36">
        <v>0</v>
      </c>
      <c r="AH35" s="36">
        <v>0</v>
      </c>
      <c r="AI35" s="36"/>
      <c r="AJ35" s="104">
        <f t="shared" si="5"/>
        <v>0</v>
      </c>
      <c r="AK35" s="103">
        <f t="shared" si="6"/>
        <v>0.13333333333333333</v>
      </c>
      <c r="AL35" s="105">
        <f t="shared" si="7"/>
        <v>2.438901960784314</v>
      </c>
      <c r="AM35" s="102">
        <f t="shared" si="8"/>
        <v>38</v>
      </c>
    </row>
    <row r="36" spans="1:39" ht="12.75">
      <c r="A36" s="1">
        <v>26</v>
      </c>
      <c r="B36" s="2" t="s">
        <v>25</v>
      </c>
      <c r="C36" s="18">
        <v>7</v>
      </c>
      <c r="D36" s="18">
        <v>2</v>
      </c>
      <c r="E36" s="18"/>
      <c r="F36" s="18">
        <v>4</v>
      </c>
      <c r="G36" s="18">
        <v>7</v>
      </c>
      <c r="H36" s="102">
        <f t="shared" si="0"/>
        <v>25.1</v>
      </c>
      <c r="I36" s="35">
        <v>8</v>
      </c>
      <c r="J36" s="35">
        <v>0</v>
      </c>
      <c r="K36" s="35">
        <v>0</v>
      </c>
      <c r="L36" s="35">
        <v>2</v>
      </c>
      <c r="M36" s="35">
        <v>0</v>
      </c>
      <c r="N36" s="102">
        <f t="shared" si="1"/>
        <v>14</v>
      </c>
      <c r="O36" s="35">
        <v>1</v>
      </c>
      <c r="P36" s="68"/>
      <c r="Q36" s="68"/>
      <c r="R36" s="68"/>
      <c r="S36" s="35"/>
      <c r="T36" s="102">
        <f t="shared" si="2"/>
        <v>1</v>
      </c>
      <c r="U36" s="103">
        <f>(H36+N36+T36)/'П 1'!C34</f>
        <v>2.0457753861206234</v>
      </c>
      <c r="V36" s="36">
        <v>4</v>
      </c>
      <c r="W36" s="36">
        <v>0</v>
      </c>
      <c r="X36" s="36">
        <v>2</v>
      </c>
      <c r="Y36" s="36">
        <v>3</v>
      </c>
      <c r="Z36" s="104">
        <f t="shared" si="3"/>
        <v>9</v>
      </c>
      <c r="AA36" s="36">
        <v>1</v>
      </c>
      <c r="AB36" s="36">
        <v>0</v>
      </c>
      <c r="AC36" s="36">
        <v>1</v>
      </c>
      <c r="AD36" s="36"/>
      <c r="AE36" s="104">
        <f t="shared" si="4"/>
        <v>2</v>
      </c>
      <c r="AF36" s="36">
        <v>0</v>
      </c>
      <c r="AG36" s="36">
        <v>0</v>
      </c>
      <c r="AH36" s="36">
        <v>0</v>
      </c>
      <c r="AI36" s="36"/>
      <c r="AJ36" s="104">
        <f t="shared" si="5"/>
        <v>0</v>
      </c>
      <c r="AK36" s="103">
        <f t="shared" si="6"/>
        <v>0.2</v>
      </c>
      <c r="AL36" s="105">
        <f t="shared" si="7"/>
        <v>2.1685219092878607</v>
      </c>
      <c r="AM36" s="102">
        <f t="shared" si="8"/>
        <v>46</v>
      </c>
    </row>
    <row r="37" spans="1:39" ht="12.75">
      <c r="A37" s="1">
        <v>27</v>
      </c>
      <c r="B37" s="2" t="s">
        <v>26</v>
      </c>
      <c r="C37" s="18">
        <v>28</v>
      </c>
      <c r="D37" s="18"/>
      <c r="E37" s="18">
        <v>3</v>
      </c>
      <c r="F37" s="18">
        <v>41</v>
      </c>
      <c r="G37" s="18">
        <v>2</v>
      </c>
      <c r="H37" s="102">
        <f t="shared" si="0"/>
        <v>88.6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102">
        <f t="shared" si="1"/>
        <v>0</v>
      </c>
      <c r="O37" s="35"/>
      <c r="P37" s="68"/>
      <c r="Q37" s="68"/>
      <c r="R37" s="68"/>
      <c r="S37" s="35"/>
      <c r="T37" s="102">
        <f t="shared" si="2"/>
        <v>0</v>
      </c>
      <c r="U37" s="103">
        <f>(H37+N37+T37)/'П 1'!C35</f>
        <v>1.9260869565217391</v>
      </c>
      <c r="V37" s="36">
        <v>2</v>
      </c>
      <c r="W37" s="36">
        <v>0</v>
      </c>
      <c r="X37" s="36">
        <v>0</v>
      </c>
      <c r="Y37" s="36"/>
      <c r="Z37" s="104">
        <f t="shared" si="3"/>
        <v>2</v>
      </c>
      <c r="AA37" s="36">
        <v>0</v>
      </c>
      <c r="AB37" s="36">
        <v>0</v>
      </c>
      <c r="AC37" s="36">
        <v>0</v>
      </c>
      <c r="AD37" s="36"/>
      <c r="AE37" s="104">
        <f t="shared" si="4"/>
        <v>0</v>
      </c>
      <c r="AF37" s="36">
        <v>0</v>
      </c>
      <c r="AG37" s="36">
        <v>0</v>
      </c>
      <c r="AH37" s="36">
        <v>0</v>
      </c>
      <c r="AI37" s="36"/>
      <c r="AJ37" s="104">
        <f t="shared" si="5"/>
        <v>0</v>
      </c>
      <c r="AK37" s="103">
        <f t="shared" si="6"/>
        <v>0</v>
      </c>
      <c r="AL37" s="105">
        <f t="shared" si="7"/>
        <v>2.4268695652173915</v>
      </c>
      <c r="AM37" s="102">
        <f t="shared" si="8"/>
        <v>39</v>
      </c>
    </row>
    <row r="38" spans="1:41" ht="12.75">
      <c r="A38" s="1">
        <v>28</v>
      </c>
      <c r="B38" s="2" t="s">
        <v>27</v>
      </c>
      <c r="C38" s="18">
        <v>5</v>
      </c>
      <c r="D38" s="18">
        <v>1</v>
      </c>
      <c r="E38" s="18"/>
      <c r="F38" s="18">
        <v>4</v>
      </c>
      <c r="G38" s="18"/>
      <c r="H38" s="102">
        <f t="shared" si="0"/>
        <v>13.3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102">
        <f t="shared" si="1"/>
        <v>0</v>
      </c>
      <c r="O38" s="35"/>
      <c r="P38" s="68"/>
      <c r="Q38" s="68"/>
      <c r="R38" s="68"/>
      <c r="S38" s="35"/>
      <c r="T38" s="102">
        <f t="shared" si="2"/>
        <v>0</v>
      </c>
      <c r="U38" s="103">
        <f>(H38+N38+T38)/'П 1'!C36</f>
        <v>0.47500000000000003</v>
      </c>
      <c r="V38" s="36">
        <v>0</v>
      </c>
      <c r="W38" s="36">
        <v>0</v>
      </c>
      <c r="X38" s="36">
        <v>1</v>
      </c>
      <c r="Y38" s="36"/>
      <c r="Z38" s="104">
        <f t="shared" si="3"/>
        <v>1</v>
      </c>
      <c r="AA38" s="36">
        <v>0</v>
      </c>
      <c r="AB38" s="36">
        <v>0</v>
      </c>
      <c r="AC38" s="36">
        <v>0</v>
      </c>
      <c r="AD38" s="36"/>
      <c r="AE38" s="104">
        <f t="shared" si="4"/>
        <v>0</v>
      </c>
      <c r="AF38" s="36">
        <v>2</v>
      </c>
      <c r="AG38" s="36">
        <v>0</v>
      </c>
      <c r="AH38" s="36">
        <v>0</v>
      </c>
      <c r="AI38" s="36"/>
      <c r="AJ38" s="104">
        <f t="shared" si="5"/>
        <v>2</v>
      </c>
      <c r="AK38" s="103">
        <v>1</v>
      </c>
      <c r="AL38" s="105">
        <f t="shared" si="7"/>
        <v>0.12350000000000001</v>
      </c>
      <c r="AM38" s="102">
        <f t="shared" si="8"/>
        <v>82</v>
      </c>
      <c r="AO38" t="s">
        <v>306</v>
      </c>
    </row>
    <row r="39" spans="1:39" ht="12.75">
      <c r="A39" s="1">
        <v>29</v>
      </c>
      <c r="B39" s="2" t="s">
        <v>28</v>
      </c>
      <c r="C39" s="18">
        <v>7</v>
      </c>
      <c r="D39" s="18">
        <v>1</v>
      </c>
      <c r="E39" s="18">
        <v>18</v>
      </c>
      <c r="F39" s="18">
        <v>3</v>
      </c>
      <c r="G39" s="18">
        <v>1</v>
      </c>
      <c r="H39" s="102">
        <f t="shared" si="0"/>
        <v>37.9</v>
      </c>
      <c r="I39" s="35">
        <v>2</v>
      </c>
      <c r="J39" s="35">
        <v>0</v>
      </c>
      <c r="K39" s="35">
        <v>4</v>
      </c>
      <c r="L39" s="35">
        <v>3</v>
      </c>
      <c r="M39" s="35">
        <v>0</v>
      </c>
      <c r="N39" s="102">
        <f t="shared" si="1"/>
        <v>10.8</v>
      </c>
      <c r="O39" s="35"/>
      <c r="P39" s="68"/>
      <c r="Q39" s="68"/>
      <c r="R39" s="68"/>
      <c r="S39" s="35"/>
      <c r="T39" s="102">
        <f t="shared" si="2"/>
        <v>0</v>
      </c>
      <c r="U39" s="103">
        <f>(H39+N39+T39)/'П 1'!C37</f>
        <v>1.5916457736389686</v>
      </c>
      <c r="V39" s="36">
        <v>1</v>
      </c>
      <c r="W39" s="36">
        <v>5</v>
      </c>
      <c r="X39" s="36">
        <v>0</v>
      </c>
      <c r="Y39" s="36"/>
      <c r="Z39" s="104">
        <f t="shared" si="3"/>
        <v>6</v>
      </c>
      <c r="AA39" s="36">
        <v>0</v>
      </c>
      <c r="AB39" s="36">
        <v>5</v>
      </c>
      <c r="AC39" s="36">
        <v>0</v>
      </c>
      <c r="AD39" s="36"/>
      <c r="AE39" s="104">
        <f t="shared" si="4"/>
        <v>5</v>
      </c>
      <c r="AF39" s="36">
        <v>0</v>
      </c>
      <c r="AG39" s="36">
        <v>0</v>
      </c>
      <c r="AH39" s="36">
        <v>0</v>
      </c>
      <c r="AI39" s="36"/>
      <c r="AJ39" s="104">
        <f t="shared" si="5"/>
        <v>0</v>
      </c>
      <c r="AK39" s="103">
        <f t="shared" si="6"/>
        <v>0.8333333333333334</v>
      </c>
      <c r="AL39" s="105">
        <f t="shared" si="7"/>
        <v>0.6791021967526266</v>
      </c>
      <c r="AM39" s="102">
        <f t="shared" si="8"/>
        <v>77</v>
      </c>
    </row>
    <row r="40" spans="1:39" ht="12.75">
      <c r="A40" s="1">
        <v>30</v>
      </c>
      <c r="B40" s="2" t="s">
        <v>29</v>
      </c>
      <c r="C40" s="18">
        <v>3</v>
      </c>
      <c r="D40" s="18"/>
      <c r="E40" s="18"/>
      <c r="F40" s="18"/>
      <c r="G40" s="18">
        <v>7</v>
      </c>
      <c r="H40" s="102">
        <f t="shared" si="0"/>
        <v>11.5</v>
      </c>
      <c r="I40" s="35">
        <v>4</v>
      </c>
      <c r="J40" s="35">
        <v>0</v>
      </c>
      <c r="K40" s="35">
        <v>0</v>
      </c>
      <c r="L40" s="35">
        <v>2</v>
      </c>
      <c r="M40" s="35">
        <v>3</v>
      </c>
      <c r="N40" s="102">
        <f t="shared" si="1"/>
        <v>11</v>
      </c>
      <c r="O40" s="35"/>
      <c r="P40" s="68"/>
      <c r="Q40" s="68"/>
      <c r="R40" s="68"/>
      <c r="S40" s="35"/>
      <c r="T40" s="102">
        <f t="shared" si="2"/>
        <v>0</v>
      </c>
      <c r="U40" s="103">
        <f>(H40+N40+T40)/'П 1'!C38</f>
        <v>1.1538461538461537</v>
      </c>
      <c r="V40" s="36">
        <v>0</v>
      </c>
      <c r="W40" s="36">
        <v>0</v>
      </c>
      <c r="X40" s="36">
        <v>0</v>
      </c>
      <c r="Y40" s="36"/>
      <c r="Z40" s="104">
        <f t="shared" si="3"/>
        <v>0</v>
      </c>
      <c r="AA40" s="36">
        <v>0</v>
      </c>
      <c r="AB40" s="36">
        <v>0</v>
      </c>
      <c r="AC40" s="36">
        <v>0</v>
      </c>
      <c r="AD40" s="36"/>
      <c r="AE40" s="104">
        <f t="shared" si="4"/>
        <v>0</v>
      </c>
      <c r="AF40" s="36">
        <v>0</v>
      </c>
      <c r="AG40" s="36">
        <v>0</v>
      </c>
      <c r="AH40" s="36">
        <v>0</v>
      </c>
      <c r="AI40" s="36"/>
      <c r="AJ40" s="104">
        <f t="shared" si="5"/>
        <v>0</v>
      </c>
      <c r="AK40" s="103">
        <f t="shared" si="6"/>
        <v>0</v>
      </c>
      <c r="AL40" s="105">
        <f t="shared" si="7"/>
        <v>1.4538461538461538</v>
      </c>
      <c r="AM40" s="102">
        <f t="shared" si="8"/>
        <v>61</v>
      </c>
    </row>
    <row r="41" spans="1:39" ht="12.75">
      <c r="A41" s="1">
        <v>31</v>
      </c>
      <c r="B41" s="2" t="s">
        <v>30</v>
      </c>
      <c r="C41" s="18">
        <v>39</v>
      </c>
      <c r="D41" s="18"/>
      <c r="E41" s="18">
        <v>2</v>
      </c>
      <c r="F41" s="18">
        <v>5</v>
      </c>
      <c r="G41" s="18">
        <v>8</v>
      </c>
      <c r="H41" s="102">
        <f t="shared" si="0"/>
        <v>73.9</v>
      </c>
      <c r="I41" s="35">
        <v>10</v>
      </c>
      <c r="J41" s="35">
        <v>1</v>
      </c>
      <c r="K41" s="35">
        <v>0</v>
      </c>
      <c r="L41" s="35">
        <v>3</v>
      </c>
      <c r="M41" s="35">
        <v>0</v>
      </c>
      <c r="N41" s="102">
        <f t="shared" si="1"/>
        <v>19.8</v>
      </c>
      <c r="O41" s="35"/>
      <c r="P41" s="68"/>
      <c r="Q41" s="68"/>
      <c r="R41" s="68"/>
      <c r="S41" s="35"/>
      <c r="T41" s="102">
        <f t="shared" si="2"/>
        <v>0</v>
      </c>
      <c r="U41" s="103">
        <f>(H41+N41+T41)/'П 1'!C39</f>
        <v>1.5747899159663865</v>
      </c>
      <c r="V41" s="36">
        <v>13</v>
      </c>
      <c r="W41" s="36">
        <v>1</v>
      </c>
      <c r="X41" s="36">
        <v>2</v>
      </c>
      <c r="Y41" s="36"/>
      <c r="Z41" s="104">
        <f t="shared" si="3"/>
        <v>16</v>
      </c>
      <c r="AA41" s="36">
        <v>0</v>
      </c>
      <c r="AB41" s="36">
        <v>0</v>
      </c>
      <c r="AC41" s="36">
        <v>0</v>
      </c>
      <c r="AD41" s="36"/>
      <c r="AE41" s="104">
        <f t="shared" si="4"/>
        <v>0</v>
      </c>
      <c r="AF41" s="36">
        <v>0</v>
      </c>
      <c r="AG41" s="36">
        <v>0</v>
      </c>
      <c r="AH41" s="36">
        <v>0</v>
      </c>
      <c r="AI41" s="36"/>
      <c r="AJ41" s="104">
        <f t="shared" si="5"/>
        <v>0</v>
      </c>
      <c r="AK41" s="103">
        <f t="shared" si="6"/>
        <v>0</v>
      </c>
      <c r="AL41" s="105">
        <f t="shared" si="7"/>
        <v>1.984235294117647</v>
      </c>
      <c r="AM41" s="102">
        <f t="shared" si="8"/>
        <v>52</v>
      </c>
    </row>
    <row r="42" spans="1:39" ht="12.75">
      <c r="A42" s="1">
        <v>32</v>
      </c>
      <c r="B42" s="2" t="s">
        <v>31</v>
      </c>
      <c r="C42" s="18">
        <v>239</v>
      </c>
      <c r="D42" s="18">
        <v>8</v>
      </c>
      <c r="E42" s="18">
        <v>45</v>
      </c>
      <c r="F42" s="18">
        <v>6</v>
      </c>
      <c r="G42" s="18">
        <v>9</v>
      </c>
      <c r="H42" s="102">
        <f t="shared" si="0"/>
        <v>441.9</v>
      </c>
      <c r="I42" s="35">
        <v>14</v>
      </c>
      <c r="J42" s="35">
        <v>0</v>
      </c>
      <c r="K42" s="35">
        <v>10</v>
      </c>
      <c r="L42" s="35">
        <v>5</v>
      </c>
      <c r="M42" s="35">
        <v>0</v>
      </c>
      <c r="N42" s="102">
        <f t="shared" si="1"/>
        <v>38</v>
      </c>
      <c r="O42" s="35"/>
      <c r="P42" s="68"/>
      <c r="Q42" s="68"/>
      <c r="R42" s="68"/>
      <c r="S42" s="35"/>
      <c r="T42" s="102">
        <f t="shared" si="2"/>
        <v>0</v>
      </c>
      <c r="U42" s="103">
        <f>(H42+N42+T42)/'П 1'!C40</f>
        <v>9.257623804238676</v>
      </c>
      <c r="V42" s="36">
        <v>16</v>
      </c>
      <c r="W42" s="36">
        <v>29</v>
      </c>
      <c r="X42" s="36">
        <v>5</v>
      </c>
      <c r="Y42" s="36">
        <v>3</v>
      </c>
      <c r="Z42" s="104">
        <f t="shared" si="3"/>
        <v>53</v>
      </c>
      <c r="AA42" s="36">
        <v>4</v>
      </c>
      <c r="AB42" s="36">
        <v>0</v>
      </c>
      <c r="AC42" s="36">
        <v>0</v>
      </c>
      <c r="AD42" s="36">
        <v>1</v>
      </c>
      <c r="AE42" s="104">
        <f t="shared" si="4"/>
        <v>5</v>
      </c>
      <c r="AF42" s="36">
        <v>1</v>
      </c>
      <c r="AG42" s="36">
        <v>0</v>
      </c>
      <c r="AH42" s="36">
        <v>0</v>
      </c>
      <c r="AI42" s="36"/>
      <c r="AJ42" s="104">
        <f t="shared" si="5"/>
        <v>1</v>
      </c>
      <c r="AK42" s="103">
        <f t="shared" si="6"/>
        <v>0.11320754716981132</v>
      </c>
      <c r="AL42" s="105">
        <f t="shared" si="7"/>
        <v>10.616573109842014</v>
      </c>
      <c r="AM42" s="102">
        <f t="shared" si="8"/>
        <v>3</v>
      </c>
    </row>
    <row r="43" spans="1:39" ht="12.75">
      <c r="A43" s="1">
        <v>33</v>
      </c>
      <c r="B43" s="2" t="s">
        <v>32</v>
      </c>
      <c r="C43" s="18">
        <v>5</v>
      </c>
      <c r="D43" s="18">
        <v>1</v>
      </c>
      <c r="E43" s="18"/>
      <c r="F43" s="18">
        <v>2</v>
      </c>
      <c r="G43" s="18">
        <v>6</v>
      </c>
      <c r="H43" s="102">
        <f t="shared" si="0"/>
        <v>17.3</v>
      </c>
      <c r="I43" s="35">
        <v>6</v>
      </c>
      <c r="J43" s="35">
        <v>0</v>
      </c>
      <c r="K43" s="35">
        <v>0</v>
      </c>
      <c r="L43" s="35">
        <v>1</v>
      </c>
      <c r="M43" s="35">
        <v>1</v>
      </c>
      <c r="N43" s="102">
        <f t="shared" si="1"/>
        <v>11</v>
      </c>
      <c r="O43" s="35"/>
      <c r="P43" s="68"/>
      <c r="Q43" s="68"/>
      <c r="R43" s="68"/>
      <c r="S43" s="35"/>
      <c r="T43" s="102">
        <f t="shared" si="2"/>
        <v>0</v>
      </c>
      <c r="U43" s="103">
        <f>(H43+N43+T43)/'П 1'!C41</f>
        <v>1.4894736842105263</v>
      </c>
      <c r="V43" s="36">
        <v>3</v>
      </c>
      <c r="W43" s="36">
        <v>0</v>
      </c>
      <c r="X43" s="36">
        <v>0</v>
      </c>
      <c r="Y43" s="36">
        <v>1</v>
      </c>
      <c r="Z43" s="104">
        <f t="shared" si="3"/>
        <v>4</v>
      </c>
      <c r="AA43" s="36">
        <v>0</v>
      </c>
      <c r="AB43" s="36">
        <v>0</v>
      </c>
      <c r="AC43" s="36">
        <v>0</v>
      </c>
      <c r="AD43" s="36"/>
      <c r="AE43" s="104">
        <f t="shared" si="4"/>
        <v>0</v>
      </c>
      <c r="AF43" s="36">
        <v>0</v>
      </c>
      <c r="AG43" s="36">
        <v>0</v>
      </c>
      <c r="AH43" s="36">
        <v>0</v>
      </c>
      <c r="AI43" s="36"/>
      <c r="AJ43" s="104">
        <f t="shared" si="5"/>
        <v>0</v>
      </c>
      <c r="AK43" s="103">
        <f t="shared" si="6"/>
        <v>0</v>
      </c>
      <c r="AL43" s="105">
        <f t="shared" si="7"/>
        <v>1.876736842105263</v>
      </c>
      <c r="AM43" s="102">
        <f t="shared" si="8"/>
        <v>53</v>
      </c>
    </row>
    <row r="44" spans="1:39" ht="12.75">
      <c r="A44" s="1">
        <v>34</v>
      </c>
      <c r="B44" s="2" t="s">
        <v>33</v>
      </c>
      <c r="C44" s="18">
        <v>3</v>
      </c>
      <c r="D44" s="18">
        <v>1</v>
      </c>
      <c r="E44" s="18"/>
      <c r="F44" s="18">
        <v>1</v>
      </c>
      <c r="G44" s="18">
        <v>1</v>
      </c>
      <c r="H44" s="102">
        <f t="shared" si="0"/>
        <v>8.3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102">
        <f t="shared" si="1"/>
        <v>0</v>
      </c>
      <c r="O44" s="35"/>
      <c r="P44" s="68"/>
      <c r="Q44" s="68"/>
      <c r="R44" s="68"/>
      <c r="S44" s="35"/>
      <c r="T44" s="102">
        <f t="shared" si="2"/>
        <v>0</v>
      </c>
      <c r="U44" s="103">
        <f>(H44+N44+T44)/'П 1'!C42</f>
        <v>0.332</v>
      </c>
      <c r="V44" s="36">
        <v>1</v>
      </c>
      <c r="W44" s="36">
        <v>0</v>
      </c>
      <c r="X44" s="36">
        <v>0</v>
      </c>
      <c r="Y44" s="36"/>
      <c r="Z44" s="104">
        <f t="shared" si="3"/>
        <v>1</v>
      </c>
      <c r="AA44" s="36">
        <v>0</v>
      </c>
      <c r="AB44" s="36">
        <v>0</v>
      </c>
      <c r="AC44" s="36">
        <v>0</v>
      </c>
      <c r="AD44" s="36"/>
      <c r="AE44" s="104">
        <f t="shared" si="4"/>
        <v>0</v>
      </c>
      <c r="AF44" s="36">
        <v>0</v>
      </c>
      <c r="AG44" s="36">
        <v>0</v>
      </c>
      <c r="AH44" s="36">
        <v>0</v>
      </c>
      <c r="AI44" s="36"/>
      <c r="AJ44" s="104">
        <f t="shared" si="5"/>
        <v>0</v>
      </c>
      <c r="AK44" s="103">
        <f t="shared" si="6"/>
        <v>0</v>
      </c>
      <c r="AL44" s="105">
        <f t="shared" si="7"/>
        <v>0.41832</v>
      </c>
      <c r="AM44" s="102">
        <f t="shared" si="8"/>
        <v>79</v>
      </c>
    </row>
    <row r="45" spans="1:39" s="27" customFormat="1" ht="12.75">
      <c r="A45" s="1">
        <v>35</v>
      </c>
      <c r="B45" s="2" t="s">
        <v>34</v>
      </c>
      <c r="C45" s="18">
        <v>9</v>
      </c>
      <c r="D45" s="18">
        <v>2</v>
      </c>
      <c r="E45" s="18"/>
      <c r="F45" s="18">
        <v>2</v>
      </c>
      <c r="G45" s="18">
        <v>3</v>
      </c>
      <c r="H45" s="102">
        <f t="shared" si="0"/>
        <v>22.1</v>
      </c>
      <c r="I45" s="35">
        <v>0</v>
      </c>
      <c r="J45" s="35">
        <v>2</v>
      </c>
      <c r="K45" s="35">
        <v>0</v>
      </c>
      <c r="L45" s="35">
        <v>0</v>
      </c>
      <c r="M45" s="35">
        <v>0</v>
      </c>
      <c r="N45" s="102">
        <f t="shared" si="1"/>
        <v>3.6</v>
      </c>
      <c r="O45" s="35"/>
      <c r="P45" s="68"/>
      <c r="Q45" s="68"/>
      <c r="R45" s="68"/>
      <c r="S45" s="35"/>
      <c r="T45" s="102">
        <f t="shared" si="2"/>
        <v>0</v>
      </c>
      <c r="U45" s="103">
        <f>(H45+N45+T45)/'П 1'!C43</f>
        <v>0.7558823529411766</v>
      </c>
      <c r="V45" s="36">
        <v>1</v>
      </c>
      <c r="W45" s="36">
        <v>0</v>
      </c>
      <c r="X45" s="36">
        <v>0</v>
      </c>
      <c r="Y45" s="36"/>
      <c r="Z45" s="104">
        <f t="shared" si="3"/>
        <v>1</v>
      </c>
      <c r="AA45" s="36">
        <v>0</v>
      </c>
      <c r="AB45" s="36">
        <v>0</v>
      </c>
      <c r="AC45" s="36">
        <v>0</v>
      </c>
      <c r="AD45" s="36"/>
      <c r="AE45" s="104">
        <f t="shared" si="4"/>
        <v>0</v>
      </c>
      <c r="AF45" s="36">
        <v>0</v>
      </c>
      <c r="AG45" s="36">
        <v>0</v>
      </c>
      <c r="AH45" s="36">
        <v>0</v>
      </c>
      <c r="AI45" s="36"/>
      <c r="AJ45" s="104">
        <f t="shared" si="5"/>
        <v>0</v>
      </c>
      <c r="AK45" s="103">
        <f t="shared" si="6"/>
        <v>0</v>
      </c>
      <c r="AL45" s="105">
        <f t="shared" si="7"/>
        <v>0.9524117647058825</v>
      </c>
      <c r="AM45" s="102">
        <f t="shared" si="8"/>
        <v>68</v>
      </c>
    </row>
    <row r="46" spans="1:39" ht="12.75">
      <c r="A46" s="1">
        <v>36</v>
      </c>
      <c r="B46" s="2" t="s">
        <v>35</v>
      </c>
      <c r="C46" s="18">
        <v>39</v>
      </c>
      <c r="D46" s="18">
        <v>2</v>
      </c>
      <c r="E46" s="18">
        <v>1</v>
      </c>
      <c r="F46" s="18">
        <v>2</v>
      </c>
      <c r="G46" s="18">
        <v>5</v>
      </c>
      <c r="H46" s="102">
        <f t="shared" si="0"/>
        <v>70.30000000000001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102">
        <f t="shared" si="1"/>
        <v>0</v>
      </c>
      <c r="O46" s="35"/>
      <c r="P46" s="68"/>
      <c r="Q46" s="68"/>
      <c r="R46" s="68"/>
      <c r="S46" s="35"/>
      <c r="T46" s="102">
        <f t="shared" si="2"/>
        <v>0</v>
      </c>
      <c r="U46" s="103">
        <f>(H46+N46+T46)/'П 1'!C44</f>
        <v>2.1968750000000004</v>
      </c>
      <c r="V46" s="36">
        <v>26</v>
      </c>
      <c r="W46" s="36">
        <v>0</v>
      </c>
      <c r="X46" s="36">
        <v>0</v>
      </c>
      <c r="Y46" s="36"/>
      <c r="Z46" s="104">
        <f t="shared" si="3"/>
        <v>26</v>
      </c>
      <c r="AA46" s="36">
        <v>8</v>
      </c>
      <c r="AB46" s="36">
        <v>0</v>
      </c>
      <c r="AC46" s="36">
        <v>0</v>
      </c>
      <c r="AD46" s="36"/>
      <c r="AE46" s="104">
        <f t="shared" si="4"/>
        <v>8</v>
      </c>
      <c r="AF46" s="36">
        <v>0</v>
      </c>
      <c r="AG46" s="36">
        <v>0</v>
      </c>
      <c r="AH46" s="36">
        <v>0</v>
      </c>
      <c r="AI46" s="36"/>
      <c r="AJ46" s="104">
        <f t="shared" si="5"/>
        <v>0</v>
      </c>
      <c r="AK46" s="103">
        <f t="shared" si="6"/>
        <v>0.3076923076923077</v>
      </c>
      <c r="AL46" s="105">
        <f t="shared" si="7"/>
        <v>2.092100961538462</v>
      </c>
      <c r="AM46" s="102">
        <f t="shared" si="8"/>
        <v>49</v>
      </c>
    </row>
    <row r="47" spans="1:39" ht="12.75">
      <c r="A47" s="1">
        <v>37</v>
      </c>
      <c r="B47" s="2" t="s">
        <v>36</v>
      </c>
      <c r="C47" s="18">
        <v>4</v>
      </c>
      <c r="D47" s="18">
        <v>2</v>
      </c>
      <c r="E47" s="18"/>
      <c r="F47" s="18">
        <v>2</v>
      </c>
      <c r="G47" s="18"/>
      <c r="H47" s="102">
        <f t="shared" si="0"/>
        <v>11.6</v>
      </c>
      <c r="I47" s="35">
        <v>1</v>
      </c>
      <c r="J47" s="35">
        <v>0</v>
      </c>
      <c r="K47" s="35">
        <v>0</v>
      </c>
      <c r="L47" s="35">
        <v>1</v>
      </c>
      <c r="M47" s="35">
        <v>1</v>
      </c>
      <c r="N47" s="102">
        <f t="shared" si="1"/>
        <v>3.5</v>
      </c>
      <c r="O47" s="35"/>
      <c r="P47" s="68"/>
      <c r="Q47" s="68"/>
      <c r="R47" s="68"/>
      <c r="S47" s="35"/>
      <c r="T47" s="102">
        <f t="shared" si="2"/>
        <v>0</v>
      </c>
      <c r="U47" s="103">
        <f>(H47+N47+T47)/'П 1'!C45</f>
        <v>0.850671399907393</v>
      </c>
      <c r="V47" s="36">
        <v>3</v>
      </c>
      <c r="W47" s="36">
        <v>0</v>
      </c>
      <c r="X47" s="36">
        <v>1</v>
      </c>
      <c r="Y47" s="36"/>
      <c r="Z47" s="104">
        <f t="shared" si="3"/>
        <v>4</v>
      </c>
      <c r="AA47" s="36">
        <v>1</v>
      </c>
      <c r="AB47" s="36">
        <v>0</v>
      </c>
      <c r="AC47" s="36">
        <v>0</v>
      </c>
      <c r="AD47" s="36"/>
      <c r="AE47" s="104">
        <f t="shared" si="4"/>
        <v>1</v>
      </c>
      <c r="AF47" s="36">
        <v>0</v>
      </c>
      <c r="AG47" s="36">
        <v>0</v>
      </c>
      <c r="AH47" s="36">
        <v>0</v>
      </c>
      <c r="AI47" s="36"/>
      <c r="AJ47" s="104">
        <f t="shared" si="5"/>
        <v>0</v>
      </c>
      <c r="AK47" s="103">
        <f t="shared" si="6"/>
        <v>0.25</v>
      </c>
      <c r="AL47" s="105">
        <f t="shared" si="7"/>
        <v>0.859178113906467</v>
      </c>
      <c r="AM47" s="102">
        <f t="shared" si="8"/>
        <v>70</v>
      </c>
    </row>
    <row r="48" spans="1:39" ht="12.75">
      <c r="A48" s="1">
        <v>38</v>
      </c>
      <c r="B48" s="2" t="s">
        <v>37</v>
      </c>
      <c r="C48" s="18">
        <v>5</v>
      </c>
      <c r="D48" s="18">
        <v>1</v>
      </c>
      <c r="E48" s="18"/>
      <c r="F48" s="18"/>
      <c r="G48" s="18">
        <v>3</v>
      </c>
      <c r="H48" s="102">
        <f t="shared" si="0"/>
        <v>12.3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102">
        <f t="shared" si="1"/>
        <v>0</v>
      </c>
      <c r="O48" s="35"/>
      <c r="P48" s="68"/>
      <c r="Q48" s="68"/>
      <c r="R48" s="68"/>
      <c r="S48" s="35"/>
      <c r="T48" s="102">
        <f t="shared" si="2"/>
        <v>0</v>
      </c>
      <c r="U48" s="103">
        <f>(H48+N48+T48)/'П 1'!C46</f>
        <v>0.664864864864865</v>
      </c>
      <c r="V48" s="36">
        <v>2</v>
      </c>
      <c r="W48" s="36">
        <v>0</v>
      </c>
      <c r="X48" s="36">
        <v>0</v>
      </c>
      <c r="Y48" s="36"/>
      <c r="Z48" s="104">
        <f t="shared" si="3"/>
        <v>2</v>
      </c>
      <c r="AA48" s="36">
        <v>0</v>
      </c>
      <c r="AB48" s="36">
        <v>0</v>
      </c>
      <c r="AC48" s="36">
        <v>0</v>
      </c>
      <c r="AD48" s="36"/>
      <c r="AE48" s="104">
        <f t="shared" si="4"/>
        <v>0</v>
      </c>
      <c r="AF48" s="36">
        <v>0</v>
      </c>
      <c r="AG48" s="36">
        <v>0</v>
      </c>
      <c r="AH48" s="36">
        <v>0</v>
      </c>
      <c r="AI48" s="36"/>
      <c r="AJ48" s="104">
        <f t="shared" si="5"/>
        <v>0</v>
      </c>
      <c r="AK48" s="103">
        <f t="shared" si="6"/>
        <v>0</v>
      </c>
      <c r="AL48" s="105">
        <f t="shared" si="7"/>
        <v>0.8377297297297298</v>
      </c>
      <c r="AM48" s="102">
        <f t="shared" si="8"/>
        <v>71</v>
      </c>
    </row>
    <row r="49" spans="1:39" ht="12.75">
      <c r="A49" s="1">
        <v>39</v>
      </c>
      <c r="B49" s="2" t="s">
        <v>38</v>
      </c>
      <c r="C49" s="18">
        <v>32</v>
      </c>
      <c r="D49" s="18"/>
      <c r="E49" s="18"/>
      <c r="F49" s="18">
        <v>4</v>
      </c>
      <c r="G49" s="18">
        <v>3</v>
      </c>
      <c r="H49" s="102">
        <f t="shared" si="0"/>
        <v>55</v>
      </c>
      <c r="I49" s="35">
        <v>4</v>
      </c>
      <c r="J49" s="35">
        <v>0</v>
      </c>
      <c r="K49" s="35">
        <v>0</v>
      </c>
      <c r="L49" s="35">
        <v>2</v>
      </c>
      <c r="M49" s="35">
        <v>4</v>
      </c>
      <c r="N49" s="102">
        <f t="shared" si="1"/>
        <v>12</v>
      </c>
      <c r="O49" s="35"/>
      <c r="P49" s="68"/>
      <c r="Q49" s="68"/>
      <c r="R49" s="68"/>
      <c r="S49" s="35"/>
      <c r="T49" s="102">
        <f t="shared" si="2"/>
        <v>0</v>
      </c>
      <c r="U49" s="103">
        <f>(H49+N49+T49)/'П 1'!C47</f>
        <v>3.526315789473684</v>
      </c>
      <c r="V49" s="36">
        <v>4</v>
      </c>
      <c r="W49" s="36">
        <v>0</v>
      </c>
      <c r="X49" s="36">
        <v>0</v>
      </c>
      <c r="Y49" s="36"/>
      <c r="Z49" s="104">
        <f t="shared" si="3"/>
        <v>4</v>
      </c>
      <c r="AA49" s="36">
        <v>0</v>
      </c>
      <c r="AB49" s="36">
        <v>0</v>
      </c>
      <c r="AC49" s="36">
        <v>0</v>
      </c>
      <c r="AD49" s="36"/>
      <c r="AE49" s="104">
        <f t="shared" si="4"/>
        <v>0</v>
      </c>
      <c r="AF49" s="36">
        <v>0</v>
      </c>
      <c r="AG49" s="36">
        <v>0</v>
      </c>
      <c r="AH49" s="36">
        <v>0</v>
      </c>
      <c r="AI49" s="36"/>
      <c r="AJ49" s="104">
        <f t="shared" si="5"/>
        <v>0</v>
      </c>
      <c r="AK49" s="103">
        <f t="shared" si="6"/>
        <v>0</v>
      </c>
      <c r="AL49" s="105">
        <f t="shared" si="7"/>
        <v>4.443157894736842</v>
      </c>
      <c r="AM49" s="102">
        <f t="shared" si="8"/>
        <v>12</v>
      </c>
    </row>
    <row r="50" spans="1:39" ht="12.75">
      <c r="A50" s="1">
        <v>40</v>
      </c>
      <c r="B50" s="2" t="s">
        <v>39</v>
      </c>
      <c r="C50" s="18">
        <v>78</v>
      </c>
      <c r="D50" s="18"/>
      <c r="E50" s="18">
        <v>1</v>
      </c>
      <c r="F50" s="18">
        <v>1</v>
      </c>
      <c r="G50" s="18">
        <v>2</v>
      </c>
      <c r="H50" s="102">
        <f t="shared" si="0"/>
        <v>121.2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102">
        <f t="shared" si="1"/>
        <v>0</v>
      </c>
      <c r="O50" s="35"/>
      <c r="P50" s="68"/>
      <c r="Q50" s="68"/>
      <c r="R50" s="68"/>
      <c r="S50" s="35"/>
      <c r="T50" s="102">
        <f t="shared" si="2"/>
        <v>0</v>
      </c>
      <c r="U50" s="103">
        <f>(H50+N50+T50)/'П 1'!C48</f>
        <v>1.1542857142857144</v>
      </c>
      <c r="V50" s="36">
        <v>11</v>
      </c>
      <c r="W50" s="36">
        <v>1</v>
      </c>
      <c r="X50" s="36">
        <v>0</v>
      </c>
      <c r="Y50" s="36"/>
      <c r="Z50" s="104">
        <f t="shared" si="3"/>
        <v>12</v>
      </c>
      <c r="AA50" s="36">
        <v>3</v>
      </c>
      <c r="AB50" s="36">
        <v>0</v>
      </c>
      <c r="AC50" s="36">
        <v>0</v>
      </c>
      <c r="AD50" s="36"/>
      <c r="AE50" s="104">
        <f t="shared" si="4"/>
        <v>3</v>
      </c>
      <c r="AF50" s="36">
        <v>0</v>
      </c>
      <c r="AG50" s="36">
        <v>0</v>
      </c>
      <c r="AH50" s="36">
        <v>0</v>
      </c>
      <c r="AI50" s="36"/>
      <c r="AJ50" s="104">
        <f t="shared" si="5"/>
        <v>0</v>
      </c>
      <c r="AK50" s="103">
        <f t="shared" si="6"/>
        <v>0.25</v>
      </c>
      <c r="AL50" s="105">
        <f t="shared" si="7"/>
        <v>1.1658285714285714</v>
      </c>
      <c r="AM50" s="102">
        <f t="shared" si="8"/>
        <v>63</v>
      </c>
    </row>
    <row r="51" spans="1:39" ht="12.75">
      <c r="A51" s="1">
        <v>41</v>
      </c>
      <c r="B51" s="2" t="s">
        <v>40</v>
      </c>
      <c r="C51" s="18">
        <v>46</v>
      </c>
      <c r="D51" s="18">
        <v>5</v>
      </c>
      <c r="E51" s="18">
        <v>4</v>
      </c>
      <c r="F51" s="18">
        <v>24</v>
      </c>
      <c r="G51" s="18">
        <v>44</v>
      </c>
      <c r="H51" s="102">
        <f t="shared" si="0"/>
        <v>150.8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102">
        <f t="shared" si="1"/>
        <v>0</v>
      </c>
      <c r="O51" s="35">
        <v>1</v>
      </c>
      <c r="P51" s="68"/>
      <c r="Q51" s="68"/>
      <c r="R51" s="68"/>
      <c r="S51" s="35">
        <v>1</v>
      </c>
      <c r="T51" s="102">
        <f t="shared" si="2"/>
        <v>2</v>
      </c>
      <c r="U51" s="103">
        <f>(H51+N51+T51)/'П 1'!C49</f>
        <v>2.525619834710744</v>
      </c>
      <c r="V51" s="36">
        <v>6</v>
      </c>
      <c r="W51" s="36">
        <v>0</v>
      </c>
      <c r="X51" s="36">
        <v>0</v>
      </c>
      <c r="Y51" s="36">
        <v>5</v>
      </c>
      <c r="Z51" s="104">
        <f t="shared" si="3"/>
        <v>11</v>
      </c>
      <c r="AA51" s="36">
        <v>0</v>
      </c>
      <c r="AB51" s="36">
        <v>0</v>
      </c>
      <c r="AC51" s="36">
        <v>0</v>
      </c>
      <c r="AD51" s="36"/>
      <c r="AE51" s="104">
        <f t="shared" si="4"/>
        <v>0</v>
      </c>
      <c r="AF51" s="36">
        <v>0</v>
      </c>
      <c r="AG51" s="36">
        <v>0</v>
      </c>
      <c r="AH51" s="36">
        <v>0</v>
      </c>
      <c r="AI51" s="36"/>
      <c r="AJ51" s="104">
        <f t="shared" si="5"/>
        <v>0</v>
      </c>
      <c r="AK51" s="103">
        <f t="shared" si="6"/>
        <v>0</v>
      </c>
      <c r="AL51" s="105">
        <f t="shared" si="7"/>
        <v>3.1822809917355372</v>
      </c>
      <c r="AM51" s="102">
        <f t="shared" si="8"/>
        <v>25</v>
      </c>
    </row>
    <row r="52" spans="1:39" ht="12.75">
      <c r="A52" s="1">
        <v>42</v>
      </c>
      <c r="B52" s="2" t="s">
        <v>41</v>
      </c>
      <c r="C52" s="18">
        <v>7</v>
      </c>
      <c r="D52" s="18">
        <v>4</v>
      </c>
      <c r="E52" s="18"/>
      <c r="F52" s="18">
        <v>1</v>
      </c>
      <c r="G52" s="18">
        <v>4</v>
      </c>
      <c r="H52" s="102">
        <f t="shared" si="0"/>
        <v>22.7</v>
      </c>
      <c r="I52" s="35">
        <v>2</v>
      </c>
      <c r="J52" s="35">
        <v>0</v>
      </c>
      <c r="K52" s="35">
        <v>0</v>
      </c>
      <c r="L52" s="35">
        <v>1</v>
      </c>
      <c r="M52" s="35">
        <v>0</v>
      </c>
      <c r="N52" s="102">
        <f t="shared" si="1"/>
        <v>4</v>
      </c>
      <c r="O52" s="35"/>
      <c r="P52" s="68"/>
      <c r="Q52" s="68"/>
      <c r="R52" s="68"/>
      <c r="S52" s="35"/>
      <c r="T52" s="102">
        <f t="shared" si="2"/>
        <v>0</v>
      </c>
      <c r="U52" s="103">
        <f>(H52+N52+T52)/'П 1'!C50</f>
        <v>0.893099340175953</v>
      </c>
      <c r="V52" s="36">
        <v>3</v>
      </c>
      <c r="W52" s="36">
        <v>0</v>
      </c>
      <c r="X52" s="36">
        <v>0</v>
      </c>
      <c r="Y52" s="36"/>
      <c r="Z52" s="104">
        <f t="shared" si="3"/>
        <v>3</v>
      </c>
      <c r="AA52" s="36">
        <v>0</v>
      </c>
      <c r="AB52" s="36">
        <v>0</v>
      </c>
      <c r="AC52" s="36">
        <v>0</v>
      </c>
      <c r="AD52" s="36"/>
      <c r="AE52" s="104">
        <f t="shared" si="4"/>
        <v>0</v>
      </c>
      <c r="AF52" s="36">
        <v>0</v>
      </c>
      <c r="AG52" s="36">
        <v>0</v>
      </c>
      <c r="AH52" s="36">
        <v>0</v>
      </c>
      <c r="AI52" s="36"/>
      <c r="AJ52" s="104">
        <f t="shared" si="5"/>
        <v>0</v>
      </c>
      <c r="AK52" s="103">
        <f t="shared" si="6"/>
        <v>0</v>
      </c>
      <c r="AL52" s="105">
        <f t="shared" si="7"/>
        <v>1.1253051686217008</v>
      </c>
      <c r="AM52" s="102">
        <f t="shared" si="8"/>
        <v>64</v>
      </c>
    </row>
    <row r="53" spans="1:39" ht="12.75">
      <c r="A53" s="1">
        <v>43</v>
      </c>
      <c r="B53" s="2" t="s">
        <v>42</v>
      </c>
      <c r="C53" s="18">
        <v>3</v>
      </c>
      <c r="D53" s="18"/>
      <c r="E53" s="18"/>
      <c r="F53" s="18">
        <v>1</v>
      </c>
      <c r="G53" s="18">
        <v>5</v>
      </c>
      <c r="H53" s="102">
        <f t="shared" si="0"/>
        <v>10.5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102">
        <f t="shared" si="1"/>
        <v>0</v>
      </c>
      <c r="O53" s="35"/>
      <c r="P53" s="68"/>
      <c r="Q53" s="68"/>
      <c r="R53" s="68"/>
      <c r="S53" s="35"/>
      <c r="T53" s="102">
        <f t="shared" si="2"/>
        <v>0</v>
      </c>
      <c r="U53" s="103">
        <f>(H53+N53+T53)/'П 1'!C51</f>
        <v>0.875</v>
      </c>
      <c r="V53" s="36">
        <v>1</v>
      </c>
      <c r="W53" s="36">
        <v>0</v>
      </c>
      <c r="X53" s="36">
        <v>0</v>
      </c>
      <c r="Y53" s="36"/>
      <c r="Z53" s="104">
        <f t="shared" si="3"/>
        <v>1</v>
      </c>
      <c r="AA53" s="36">
        <v>0</v>
      </c>
      <c r="AB53" s="36">
        <v>0</v>
      </c>
      <c r="AC53" s="36">
        <v>0</v>
      </c>
      <c r="AD53" s="36"/>
      <c r="AE53" s="104">
        <f t="shared" si="4"/>
        <v>0</v>
      </c>
      <c r="AF53" s="36">
        <v>0</v>
      </c>
      <c r="AG53" s="36">
        <v>0</v>
      </c>
      <c r="AH53" s="36">
        <v>0</v>
      </c>
      <c r="AI53" s="36"/>
      <c r="AJ53" s="104">
        <f t="shared" si="5"/>
        <v>0</v>
      </c>
      <c r="AK53" s="103">
        <f t="shared" si="6"/>
        <v>0</v>
      </c>
      <c r="AL53" s="105">
        <f t="shared" si="7"/>
        <v>1.1025</v>
      </c>
      <c r="AM53" s="102">
        <f t="shared" si="8"/>
        <v>65</v>
      </c>
    </row>
    <row r="54" spans="1:39" ht="12.75">
      <c r="A54" s="1">
        <v>44</v>
      </c>
      <c r="B54" s="2" t="s">
        <v>43</v>
      </c>
      <c r="C54" s="18">
        <v>84</v>
      </c>
      <c r="D54" s="18"/>
      <c r="E54" s="18">
        <v>1</v>
      </c>
      <c r="F54" s="18">
        <v>30</v>
      </c>
      <c r="G54" s="18">
        <v>14</v>
      </c>
      <c r="H54" s="102">
        <f t="shared" si="0"/>
        <v>171.2</v>
      </c>
      <c r="I54" s="35">
        <v>96</v>
      </c>
      <c r="J54" s="35">
        <v>0</v>
      </c>
      <c r="K54" s="35">
        <v>0</v>
      </c>
      <c r="L54" s="35">
        <v>5</v>
      </c>
      <c r="M54" s="35">
        <v>1</v>
      </c>
      <c r="N54" s="102">
        <f t="shared" si="1"/>
        <v>150</v>
      </c>
      <c r="O54" s="35"/>
      <c r="P54" s="68"/>
      <c r="Q54" s="68"/>
      <c r="R54" s="68"/>
      <c r="S54" s="35"/>
      <c r="T54" s="102">
        <f t="shared" si="2"/>
        <v>0</v>
      </c>
      <c r="U54" s="103">
        <f>(H54+N54+T54)/'П 1'!C52</f>
        <v>5.735714285714286</v>
      </c>
      <c r="V54" s="36">
        <v>10</v>
      </c>
      <c r="W54" s="36">
        <v>0</v>
      </c>
      <c r="X54" s="36">
        <v>5</v>
      </c>
      <c r="Y54" s="36">
        <v>2</v>
      </c>
      <c r="Z54" s="104">
        <f t="shared" si="3"/>
        <v>17</v>
      </c>
      <c r="AA54" s="36">
        <v>1</v>
      </c>
      <c r="AB54" s="36">
        <v>0</v>
      </c>
      <c r="AC54" s="36">
        <v>0</v>
      </c>
      <c r="AD54" s="36"/>
      <c r="AE54" s="104">
        <f t="shared" si="4"/>
        <v>1</v>
      </c>
      <c r="AF54" s="36">
        <v>1</v>
      </c>
      <c r="AG54" s="36">
        <v>0</v>
      </c>
      <c r="AH54" s="36">
        <v>0</v>
      </c>
      <c r="AI54" s="36"/>
      <c r="AJ54" s="104">
        <f t="shared" si="5"/>
        <v>1</v>
      </c>
      <c r="AK54" s="103">
        <f t="shared" si="6"/>
        <v>0.11764705882352941</v>
      </c>
      <c r="AL54" s="105">
        <f t="shared" si="7"/>
        <v>6.5522100840336135</v>
      </c>
      <c r="AM54" s="102">
        <f t="shared" si="8"/>
        <v>7</v>
      </c>
    </row>
    <row r="55" spans="1:39" ht="12.75">
      <c r="A55" s="1">
        <v>45</v>
      </c>
      <c r="B55" s="2" t="s">
        <v>44</v>
      </c>
      <c r="C55" s="18">
        <v>28</v>
      </c>
      <c r="D55" s="18">
        <v>1</v>
      </c>
      <c r="E55" s="18"/>
      <c r="F55" s="18">
        <v>1</v>
      </c>
      <c r="G55" s="18">
        <v>9</v>
      </c>
      <c r="H55" s="102">
        <f t="shared" si="0"/>
        <v>53.8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102">
        <f t="shared" si="1"/>
        <v>0</v>
      </c>
      <c r="O55" s="35"/>
      <c r="P55" s="68"/>
      <c r="Q55" s="68"/>
      <c r="R55" s="68"/>
      <c r="S55" s="35"/>
      <c r="T55" s="102">
        <f t="shared" si="2"/>
        <v>0</v>
      </c>
      <c r="U55" s="103">
        <f>(H55+N55+T55)/'П 1'!C53</f>
        <v>2.831578947368421</v>
      </c>
      <c r="V55" s="36">
        <v>11</v>
      </c>
      <c r="W55" s="36">
        <v>0</v>
      </c>
      <c r="X55" s="36">
        <v>0</v>
      </c>
      <c r="Y55" s="36"/>
      <c r="Z55" s="104">
        <f t="shared" si="3"/>
        <v>11</v>
      </c>
      <c r="AA55" s="36">
        <v>0</v>
      </c>
      <c r="AB55" s="36">
        <v>0</v>
      </c>
      <c r="AC55" s="36">
        <v>0</v>
      </c>
      <c r="AD55" s="36"/>
      <c r="AE55" s="104">
        <f t="shared" si="4"/>
        <v>0</v>
      </c>
      <c r="AF55" s="36">
        <v>0</v>
      </c>
      <c r="AG55" s="36">
        <v>0</v>
      </c>
      <c r="AH55" s="36">
        <v>0</v>
      </c>
      <c r="AI55" s="36"/>
      <c r="AJ55" s="104">
        <f t="shared" si="5"/>
        <v>0</v>
      </c>
      <c r="AK55" s="103">
        <f t="shared" si="6"/>
        <v>0</v>
      </c>
      <c r="AL55" s="105">
        <f t="shared" si="7"/>
        <v>3.5677894736842104</v>
      </c>
      <c r="AM55" s="102">
        <f t="shared" si="8"/>
        <v>23</v>
      </c>
    </row>
    <row r="56" spans="1:39" ht="12.75">
      <c r="A56" s="1">
        <v>46</v>
      </c>
      <c r="B56" s="2" t="s">
        <v>45</v>
      </c>
      <c r="C56" s="18">
        <v>48</v>
      </c>
      <c r="D56" s="18">
        <v>7</v>
      </c>
      <c r="E56" s="18"/>
      <c r="F56" s="18">
        <v>4</v>
      </c>
      <c r="G56" s="18"/>
      <c r="H56" s="102">
        <f t="shared" si="0"/>
        <v>88.6</v>
      </c>
      <c r="I56" s="35">
        <v>13</v>
      </c>
      <c r="J56" s="35">
        <v>2</v>
      </c>
      <c r="K56" s="35">
        <v>1</v>
      </c>
      <c r="L56" s="35">
        <v>1</v>
      </c>
      <c r="M56" s="35">
        <v>0</v>
      </c>
      <c r="N56" s="102">
        <f t="shared" si="1"/>
        <v>25.3</v>
      </c>
      <c r="O56" s="35"/>
      <c r="P56" s="68"/>
      <c r="Q56" s="68"/>
      <c r="R56" s="68"/>
      <c r="S56" s="35"/>
      <c r="T56" s="102">
        <f t="shared" si="2"/>
        <v>0</v>
      </c>
      <c r="U56" s="103">
        <f>(H56+N56+T56)/'П 1'!C54</f>
        <v>2.233333333333333</v>
      </c>
      <c r="V56" s="36">
        <v>22</v>
      </c>
      <c r="W56" s="36">
        <v>0</v>
      </c>
      <c r="X56" s="36">
        <v>1</v>
      </c>
      <c r="Y56" s="36"/>
      <c r="Z56" s="104">
        <f t="shared" si="3"/>
        <v>23</v>
      </c>
      <c r="AA56" s="36">
        <v>7</v>
      </c>
      <c r="AB56" s="36">
        <v>0</v>
      </c>
      <c r="AC56" s="36">
        <v>0</v>
      </c>
      <c r="AD56" s="36"/>
      <c r="AE56" s="104">
        <f t="shared" si="4"/>
        <v>7</v>
      </c>
      <c r="AF56" s="36">
        <v>2</v>
      </c>
      <c r="AG56" s="36">
        <v>1</v>
      </c>
      <c r="AH56" s="36">
        <v>0</v>
      </c>
      <c r="AI56" s="36"/>
      <c r="AJ56" s="104">
        <f t="shared" si="5"/>
        <v>3</v>
      </c>
      <c r="AK56" s="103">
        <f t="shared" si="6"/>
        <v>0.43478260869565216</v>
      </c>
      <c r="AL56" s="105">
        <f t="shared" si="7"/>
        <v>1.8429855072463768</v>
      </c>
      <c r="AM56" s="102">
        <f t="shared" si="8"/>
        <v>55</v>
      </c>
    </row>
    <row r="57" spans="1:39" ht="12.75">
      <c r="A57" s="1">
        <v>47</v>
      </c>
      <c r="B57" s="2" t="s">
        <v>46</v>
      </c>
      <c r="C57" s="18">
        <v>13</v>
      </c>
      <c r="D57" s="18">
        <v>3</v>
      </c>
      <c r="E57" s="18"/>
      <c r="F57" s="18">
        <v>1</v>
      </c>
      <c r="G57" s="18">
        <v>10</v>
      </c>
      <c r="H57" s="102">
        <f t="shared" si="0"/>
        <v>35.9</v>
      </c>
      <c r="I57" s="35">
        <v>3</v>
      </c>
      <c r="J57" s="35">
        <v>0</v>
      </c>
      <c r="K57" s="35">
        <v>0</v>
      </c>
      <c r="L57" s="35">
        <v>0</v>
      </c>
      <c r="M57" s="35">
        <v>0</v>
      </c>
      <c r="N57" s="102">
        <f t="shared" si="1"/>
        <v>4.5</v>
      </c>
      <c r="O57" s="35"/>
      <c r="P57" s="68"/>
      <c r="Q57" s="68"/>
      <c r="R57" s="68"/>
      <c r="S57" s="35"/>
      <c r="T57" s="102">
        <f t="shared" si="2"/>
        <v>0</v>
      </c>
      <c r="U57" s="103">
        <f>(H57+N57+T57)/'П 1'!C55</f>
        <v>0.9619047619047618</v>
      </c>
      <c r="V57" s="36">
        <v>4</v>
      </c>
      <c r="W57" s="36">
        <v>0</v>
      </c>
      <c r="X57" s="36">
        <v>0</v>
      </c>
      <c r="Y57" s="36"/>
      <c r="Z57" s="104">
        <f t="shared" si="3"/>
        <v>4</v>
      </c>
      <c r="AA57" s="36">
        <v>1</v>
      </c>
      <c r="AB57" s="36">
        <v>0</v>
      </c>
      <c r="AC57" s="36">
        <v>0</v>
      </c>
      <c r="AD57" s="36"/>
      <c r="AE57" s="104">
        <f t="shared" si="4"/>
        <v>1</v>
      </c>
      <c r="AF57" s="36">
        <v>0</v>
      </c>
      <c r="AG57" s="36">
        <v>0</v>
      </c>
      <c r="AH57" s="36">
        <v>0</v>
      </c>
      <c r="AI57" s="36"/>
      <c r="AJ57" s="104">
        <f t="shared" si="5"/>
        <v>0</v>
      </c>
      <c r="AK57" s="103">
        <f t="shared" si="6"/>
        <v>0.25</v>
      </c>
      <c r="AL57" s="105">
        <f t="shared" si="7"/>
        <v>0.9715238095238095</v>
      </c>
      <c r="AM57" s="102">
        <f t="shared" si="8"/>
        <v>67</v>
      </c>
    </row>
    <row r="58" spans="1:39" ht="12.75">
      <c r="A58" s="1">
        <v>48</v>
      </c>
      <c r="B58" s="2" t="s">
        <v>47</v>
      </c>
      <c r="C58" s="18">
        <v>15</v>
      </c>
      <c r="D58" s="18">
        <v>1</v>
      </c>
      <c r="E58" s="18">
        <v>16</v>
      </c>
      <c r="F58" s="18">
        <v>5</v>
      </c>
      <c r="G58" s="18">
        <v>14</v>
      </c>
      <c r="H58" s="102">
        <f t="shared" si="0"/>
        <v>62.5</v>
      </c>
      <c r="I58" s="35">
        <v>11</v>
      </c>
      <c r="J58" s="35">
        <v>0</v>
      </c>
      <c r="K58" s="35">
        <v>1</v>
      </c>
      <c r="L58" s="35">
        <v>0</v>
      </c>
      <c r="M58" s="35">
        <v>1</v>
      </c>
      <c r="N58" s="102">
        <f t="shared" si="1"/>
        <v>18.7</v>
      </c>
      <c r="O58" s="35"/>
      <c r="P58" s="68"/>
      <c r="Q58" s="68"/>
      <c r="R58" s="68"/>
      <c r="S58" s="35"/>
      <c r="T58" s="102">
        <f t="shared" si="2"/>
        <v>0</v>
      </c>
      <c r="U58" s="103">
        <f>(H58+N58+T58)/'П 1'!C56</f>
        <v>2.136842105263158</v>
      </c>
      <c r="V58" s="36">
        <v>7</v>
      </c>
      <c r="W58" s="36">
        <v>0</v>
      </c>
      <c r="X58" s="36">
        <v>0</v>
      </c>
      <c r="Y58" s="36"/>
      <c r="Z58" s="104">
        <f t="shared" si="3"/>
        <v>7</v>
      </c>
      <c r="AA58" s="36">
        <v>0</v>
      </c>
      <c r="AB58" s="36">
        <v>0</v>
      </c>
      <c r="AC58" s="36">
        <v>0</v>
      </c>
      <c r="AD58" s="36"/>
      <c r="AE58" s="104">
        <f t="shared" si="4"/>
        <v>0</v>
      </c>
      <c r="AF58" s="36">
        <v>0</v>
      </c>
      <c r="AG58" s="36">
        <v>0</v>
      </c>
      <c r="AH58" s="36">
        <v>0</v>
      </c>
      <c r="AI58" s="36"/>
      <c r="AJ58" s="104">
        <f t="shared" si="5"/>
        <v>0</v>
      </c>
      <c r="AK58" s="103">
        <f t="shared" si="6"/>
        <v>0</v>
      </c>
      <c r="AL58" s="105">
        <f t="shared" si="7"/>
        <v>2.692421052631579</v>
      </c>
      <c r="AM58" s="102">
        <f t="shared" si="8"/>
        <v>33</v>
      </c>
    </row>
    <row r="59" spans="1:39" ht="12.75">
      <c r="A59" s="1">
        <v>49</v>
      </c>
      <c r="B59" s="2" t="s">
        <v>48</v>
      </c>
      <c r="C59" s="18">
        <v>10</v>
      </c>
      <c r="D59" s="18">
        <v>1</v>
      </c>
      <c r="E59" s="18">
        <v>1</v>
      </c>
      <c r="F59" s="18">
        <v>1</v>
      </c>
      <c r="G59" s="18">
        <v>4</v>
      </c>
      <c r="H59" s="102">
        <f t="shared" si="0"/>
        <v>23</v>
      </c>
      <c r="I59" s="35">
        <v>6</v>
      </c>
      <c r="J59" s="35">
        <v>0</v>
      </c>
      <c r="K59" s="35">
        <v>2</v>
      </c>
      <c r="L59" s="35">
        <v>3</v>
      </c>
      <c r="M59" s="35">
        <v>3</v>
      </c>
      <c r="N59" s="102">
        <f t="shared" si="1"/>
        <v>17.4</v>
      </c>
      <c r="O59" s="35"/>
      <c r="P59" s="68"/>
      <c r="Q59" s="68"/>
      <c r="R59" s="68"/>
      <c r="S59" s="35"/>
      <c r="T59" s="102">
        <f t="shared" si="2"/>
        <v>0</v>
      </c>
      <c r="U59" s="103">
        <f>(H59+N59+T59)/'П 1'!C57</f>
        <v>1.7565217391304346</v>
      </c>
      <c r="V59" s="36">
        <v>0</v>
      </c>
      <c r="W59" s="36">
        <v>0</v>
      </c>
      <c r="X59" s="36">
        <v>0</v>
      </c>
      <c r="Y59" s="36"/>
      <c r="Z59" s="104">
        <f t="shared" si="3"/>
        <v>0</v>
      </c>
      <c r="AA59" s="36">
        <v>0</v>
      </c>
      <c r="AB59" s="36">
        <v>0</v>
      </c>
      <c r="AC59" s="36">
        <v>0</v>
      </c>
      <c r="AD59" s="36"/>
      <c r="AE59" s="104">
        <f t="shared" si="4"/>
        <v>0</v>
      </c>
      <c r="AF59" s="36">
        <v>0</v>
      </c>
      <c r="AG59" s="36">
        <v>0</v>
      </c>
      <c r="AH59" s="36">
        <v>0</v>
      </c>
      <c r="AI59" s="36"/>
      <c r="AJ59" s="104">
        <f t="shared" si="5"/>
        <v>0</v>
      </c>
      <c r="AK59" s="103">
        <f t="shared" si="6"/>
        <v>0</v>
      </c>
      <c r="AL59" s="105">
        <f t="shared" si="7"/>
        <v>2.213217391304348</v>
      </c>
      <c r="AM59" s="102">
        <f t="shared" si="8"/>
        <v>43</v>
      </c>
    </row>
    <row r="60" spans="1:39" ht="12.75">
      <c r="A60" s="1">
        <v>50</v>
      </c>
      <c r="B60" s="2" t="s">
        <v>49</v>
      </c>
      <c r="C60" s="18">
        <v>11</v>
      </c>
      <c r="D60" s="18">
        <v>2</v>
      </c>
      <c r="E60" s="18"/>
      <c r="F60" s="18"/>
      <c r="G60" s="18"/>
      <c r="H60" s="102">
        <f t="shared" si="0"/>
        <v>20.1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102">
        <f t="shared" si="1"/>
        <v>0</v>
      </c>
      <c r="O60" s="35"/>
      <c r="P60" s="68"/>
      <c r="Q60" s="68"/>
      <c r="R60" s="68"/>
      <c r="S60" s="35"/>
      <c r="T60" s="102">
        <f t="shared" si="2"/>
        <v>0</v>
      </c>
      <c r="U60" s="103">
        <f>(H60+N60+T60)/'П 1'!C58</f>
        <v>0.8375</v>
      </c>
      <c r="V60" s="36">
        <v>0</v>
      </c>
      <c r="W60" s="36">
        <v>0</v>
      </c>
      <c r="X60" s="36">
        <v>0</v>
      </c>
      <c r="Y60" s="36"/>
      <c r="Z60" s="104">
        <f t="shared" si="3"/>
        <v>0</v>
      </c>
      <c r="AA60" s="36">
        <v>0</v>
      </c>
      <c r="AB60" s="36">
        <v>0</v>
      </c>
      <c r="AC60" s="36">
        <v>0</v>
      </c>
      <c r="AD60" s="36"/>
      <c r="AE60" s="104">
        <f t="shared" si="4"/>
        <v>0</v>
      </c>
      <c r="AF60" s="36">
        <v>0</v>
      </c>
      <c r="AG60" s="36">
        <v>0</v>
      </c>
      <c r="AH60" s="36">
        <v>0</v>
      </c>
      <c r="AI60" s="36"/>
      <c r="AJ60" s="104">
        <f t="shared" si="5"/>
        <v>0</v>
      </c>
      <c r="AK60" s="103">
        <f t="shared" si="6"/>
        <v>0</v>
      </c>
      <c r="AL60" s="105">
        <f t="shared" si="7"/>
        <v>1.05525</v>
      </c>
      <c r="AM60" s="102">
        <f t="shared" si="8"/>
        <v>66</v>
      </c>
    </row>
    <row r="61" spans="1:39" ht="12.75">
      <c r="A61" s="1">
        <v>51</v>
      </c>
      <c r="B61" s="2" t="s">
        <v>50</v>
      </c>
      <c r="C61" s="18">
        <v>43</v>
      </c>
      <c r="D61" s="18">
        <v>7</v>
      </c>
      <c r="E61" s="18"/>
      <c r="F61" s="18">
        <v>12</v>
      </c>
      <c r="G61" s="18">
        <v>39</v>
      </c>
      <c r="H61" s="102">
        <f t="shared" si="0"/>
        <v>128.1</v>
      </c>
      <c r="I61" s="35">
        <v>3</v>
      </c>
      <c r="J61" s="35">
        <v>1</v>
      </c>
      <c r="K61" s="35">
        <v>0</v>
      </c>
      <c r="L61" s="35">
        <v>0</v>
      </c>
      <c r="M61" s="35">
        <v>0</v>
      </c>
      <c r="N61" s="102">
        <f t="shared" si="1"/>
        <v>6.3</v>
      </c>
      <c r="O61" s="35">
        <v>2</v>
      </c>
      <c r="P61" s="68"/>
      <c r="Q61" s="68"/>
      <c r="R61" s="68"/>
      <c r="S61" s="35"/>
      <c r="T61" s="102">
        <f t="shared" si="2"/>
        <v>2</v>
      </c>
      <c r="U61" s="103">
        <f>(H61+N61+T61)/'П 1'!C59</f>
        <v>3.031111111111111</v>
      </c>
      <c r="V61" s="36">
        <v>19</v>
      </c>
      <c r="W61" s="36">
        <v>0</v>
      </c>
      <c r="X61" s="36">
        <v>1</v>
      </c>
      <c r="Y61" s="36">
        <v>9</v>
      </c>
      <c r="Z61" s="104">
        <f t="shared" si="3"/>
        <v>29</v>
      </c>
      <c r="AA61" s="36">
        <v>2</v>
      </c>
      <c r="AB61" s="36">
        <v>0</v>
      </c>
      <c r="AC61" s="36">
        <v>0</v>
      </c>
      <c r="AD61" s="36">
        <v>3</v>
      </c>
      <c r="AE61" s="104">
        <f t="shared" si="4"/>
        <v>5</v>
      </c>
      <c r="AF61" s="36">
        <v>0</v>
      </c>
      <c r="AG61" s="36">
        <v>0</v>
      </c>
      <c r="AH61" s="36">
        <v>0</v>
      </c>
      <c r="AI61" s="36"/>
      <c r="AJ61" s="104">
        <f t="shared" si="5"/>
        <v>0</v>
      </c>
      <c r="AK61" s="103">
        <f t="shared" si="6"/>
        <v>0.16129032258064516</v>
      </c>
      <c r="AL61" s="105">
        <f t="shared" si="7"/>
        <v>3.330311111111111</v>
      </c>
      <c r="AM61" s="102">
        <f t="shared" si="8"/>
        <v>24</v>
      </c>
    </row>
    <row r="62" spans="1:39" ht="12.75">
      <c r="A62" s="1">
        <v>52</v>
      </c>
      <c r="B62" s="2" t="s">
        <v>51</v>
      </c>
      <c r="C62" s="18">
        <v>40</v>
      </c>
      <c r="D62" s="18">
        <v>1</v>
      </c>
      <c r="E62" s="18"/>
      <c r="F62" s="18">
        <v>9</v>
      </c>
      <c r="G62" s="18">
        <v>2</v>
      </c>
      <c r="H62" s="102">
        <f t="shared" si="0"/>
        <v>72.8</v>
      </c>
      <c r="I62" s="35">
        <v>2</v>
      </c>
      <c r="J62" s="35">
        <v>0</v>
      </c>
      <c r="K62" s="35">
        <v>0</v>
      </c>
      <c r="L62" s="35">
        <v>3</v>
      </c>
      <c r="M62" s="35">
        <v>0</v>
      </c>
      <c r="N62" s="102">
        <f t="shared" si="1"/>
        <v>6</v>
      </c>
      <c r="O62" s="35">
        <v>1</v>
      </c>
      <c r="P62" s="68"/>
      <c r="Q62" s="68"/>
      <c r="R62" s="68"/>
      <c r="S62" s="35"/>
      <c r="T62" s="102">
        <f t="shared" si="2"/>
        <v>1</v>
      </c>
      <c r="U62" s="103">
        <f>(H62+N62+T62)/'П 1'!C60</f>
        <v>2.1470588235294117</v>
      </c>
      <c r="V62" s="36">
        <v>8</v>
      </c>
      <c r="W62" s="36">
        <v>0</v>
      </c>
      <c r="X62" s="36">
        <v>0</v>
      </c>
      <c r="Y62" s="36">
        <v>1</v>
      </c>
      <c r="Z62" s="104">
        <f t="shared" si="3"/>
        <v>9</v>
      </c>
      <c r="AA62" s="36">
        <v>0</v>
      </c>
      <c r="AB62" s="36">
        <v>0</v>
      </c>
      <c r="AC62" s="36">
        <v>0</v>
      </c>
      <c r="AD62" s="36"/>
      <c r="AE62" s="104">
        <f t="shared" si="4"/>
        <v>0</v>
      </c>
      <c r="AF62" s="36">
        <v>0</v>
      </c>
      <c r="AG62" s="36">
        <v>0</v>
      </c>
      <c r="AH62" s="36">
        <v>4</v>
      </c>
      <c r="AI62" s="36"/>
      <c r="AJ62" s="104">
        <f t="shared" si="5"/>
        <v>4</v>
      </c>
      <c r="AK62" s="103">
        <f t="shared" si="6"/>
        <v>0.4</v>
      </c>
      <c r="AL62" s="105">
        <f t="shared" si="7"/>
        <v>1.846470588235294</v>
      </c>
      <c r="AM62" s="102">
        <f t="shared" si="8"/>
        <v>54</v>
      </c>
    </row>
    <row r="63" spans="1:39" ht="12.75">
      <c r="A63" s="1">
        <v>53</v>
      </c>
      <c r="B63" s="2" t="s">
        <v>52</v>
      </c>
      <c r="C63" s="18">
        <v>17</v>
      </c>
      <c r="D63" s="18">
        <v>1</v>
      </c>
      <c r="E63" s="18">
        <v>3</v>
      </c>
      <c r="F63" s="18">
        <v>4</v>
      </c>
      <c r="G63" s="18">
        <v>1</v>
      </c>
      <c r="H63" s="102">
        <f t="shared" si="0"/>
        <v>35.9</v>
      </c>
      <c r="I63" s="35">
        <v>2</v>
      </c>
      <c r="J63" s="35">
        <v>0</v>
      </c>
      <c r="K63" s="35">
        <v>0</v>
      </c>
      <c r="L63" s="35">
        <v>0</v>
      </c>
      <c r="M63" s="35">
        <v>0</v>
      </c>
      <c r="N63" s="102">
        <f t="shared" si="1"/>
        <v>3</v>
      </c>
      <c r="O63" s="35"/>
      <c r="P63" s="68"/>
      <c r="Q63" s="68"/>
      <c r="R63" s="68"/>
      <c r="S63" s="35"/>
      <c r="T63" s="102">
        <f t="shared" si="2"/>
        <v>0</v>
      </c>
      <c r="U63" s="103">
        <f>(H63+N63+T63)/'П 1'!C61</f>
        <v>2.161111111111111</v>
      </c>
      <c r="V63" s="36">
        <v>4</v>
      </c>
      <c r="W63" s="36">
        <v>0</v>
      </c>
      <c r="X63" s="36">
        <v>0</v>
      </c>
      <c r="Y63" s="36"/>
      <c r="Z63" s="104">
        <f t="shared" si="3"/>
        <v>4</v>
      </c>
      <c r="AA63" s="36">
        <v>1</v>
      </c>
      <c r="AB63" s="36">
        <v>0</v>
      </c>
      <c r="AC63" s="36">
        <v>0</v>
      </c>
      <c r="AD63" s="36"/>
      <c r="AE63" s="104">
        <f t="shared" si="4"/>
        <v>1</v>
      </c>
      <c r="AF63" s="36">
        <v>0</v>
      </c>
      <c r="AG63" s="36">
        <v>0</v>
      </c>
      <c r="AH63" s="36">
        <v>0</v>
      </c>
      <c r="AI63" s="36"/>
      <c r="AJ63" s="104">
        <f t="shared" si="5"/>
        <v>0</v>
      </c>
      <c r="AK63" s="103">
        <f t="shared" si="6"/>
        <v>0.25</v>
      </c>
      <c r="AL63" s="105">
        <f t="shared" si="7"/>
        <v>2.182722222222222</v>
      </c>
      <c r="AM63" s="102">
        <f t="shared" si="8"/>
        <v>45</v>
      </c>
    </row>
    <row r="64" spans="1:39" ht="12.75">
      <c r="A64" s="1">
        <v>54</v>
      </c>
      <c r="B64" s="2" t="s">
        <v>53</v>
      </c>
      <c r="C64" s="18">
        <v>90</v>
      </c>
      <c r="D64" s="18">
        <v>5</v>
      </c>
      <c r="E64" s="18"/>
      <c r="F64" s="18">
        <v>9</v>
      </c>
      <c r="G64" s="18">
        <v>11</v>
      </c>
      <c r="H64" s="102">
        <f t="shared" si="0"/>
        <v>164</v>
      </c>
      <c r="I64" s="35">
        <v>2</v>
      </c>
      <c r="J64" s="35">
        <v>0</v>
      </c>
      <c r="K64" s="35">
        <v>0</v>
      </c>
      <c r="L64" s="35">
        <v>0</v>
      </c>
      <c r="M64" s="35">
        <v>0</v>
      </c>
      <c r="N64" s="102">
        <f t="shared" si="1"/>
        <v>3</v>
      </c>
      <c r="O64" s="35">
        <v>7</v>
      </c>
      <c r="P64" s="68"/>
      <c r="Q64" s="68"/>
      <c r="R64" s="68"/>
      <c r="S64" s="35"/>
      <c r="T64" s="102">
        <f t="shared" si="2"/>
        <v>7</v>
      </c>
      <c r="U64" s="103">
        <f>(H64+N64+T64)/'П 1'!C62</f>
        <v>3</v>
      </c>
      <c r="V64" s="36">
        <v>8</v>
      </c>
      <c r="W64" s="36">
        <v>0</v>
      </c>
      <c r="X64" s="36">
        <v>0</v>
      </c>
      <c r="Y64" s="36">
        <v>2</v>
      </c>
      <c r="Z64" s="104">
        <f t="shared" si="3"/>
        <v>10</v>
      </c>
      <c r="AA64" s="36">
        <v>0</v>
      </c>
      <c r="AB64" s="36">
        <v>0</v>
      </c>
      <c r="AC64" s="36">
        <v>0</v>
      </c>
      <c r="AD64" s="36"/>
      <c r="AE64" s="104">
        <f t="shared" si="4"/>
        <v>0</v>
      </c>
      <c r="AF64" s="36">
        <v>0</v>
      </c>
      <c r="AG64" s="36">
        <v>0</v>
      </c>
      <c r="AH64" s="36">
        <v>0</v>
      </c>
      <c r="AI64" s="36"/>
      <c r="AJ64" s="104">
        <f t="shared" si="5"/>
        <v>0</v>
      </c>
      <c r="AK64" s="103">
        <f t="shared" si="6"/>
        <v>0</v>
      </c>
      <c r="AL64" s="105">
        <f t="shared" si="7"/>
        <v>3.7800000000000002</v>
      </c>
      <c r="AM64" s="102">
        <f t="shared" si="8"/>
        <v>19</v>
      </c>
    </row>
    <row r="65" spans="1:39" ht="12.75">
      <c r="A65" s="1">
        <v>55</v>
      </c>
      <c r="B65" s="2" t="s">
        <v>54</v>
      </c>
      <c r="C65" s="18">
        <v>6</v>
      </c>
      <c r="D65" s="18">
        <v>1</v>
      </c>
      <c r="E65" s="18">
        <v>3</v>
      </c>
      <c r="F65" s="18">
        <v>5</v>
      </c>
      <c r="G65" s="18">
        <v>16</v>
      </c>
      <c r="H65" s="102">
        <f t="shared" si="0"/>
        <v>35.4</v>
      </c>
      <c r="I65" s="35">
        <v>1</v>
      </c>
      <c r="J65" s="35">
        <v>0</v>
      </c>
      <c r="K65" s="35">
        <v>0</v>
      </c>
      <c r="L65" s="35">
        <v>1</v>
      </c>
      <c r="M65" s="35">
        <v>0</v>
      </c>
      <c r="N65" s="102">
        <f t="shared" si="1"/>
        <v>2.5</v>
      </c>
      <c r="O65" s="35"/>
      <c r="P65" s="68"/>
      <c r="Q65" s="68"/>
      <c r="R65" s="68"/>
      <c r="S65" s="35"/>
      <c r="T65" s="102">
        <f t="shared" si="2"/>
        <v>0</v>
      </c>
      <c r="U65" s="103">
        <f>(H65+N65+T65)/'П 1'!C63</f>
        <v>1.5791666666666666</v>
      </c>
      <c r="V65" s="36">
        <v>1</v>
      </c>
      <c r="W65" s="36">
        <v>0</v>
      </c>
      <c r="X65" s="36">
        <v>0</v>
      </c>
      <c r="Y65" s="36">
        <v>1</v>
      </c>
      <c r="Z65" s="104">
        <f t="shared" si="3"/>
        <v>2</v>
      </c>
      <c r="AA65" s="36">
        <v>0</v>
      </c>
      <c r="AB65" s="36">
        <v>0</v>
      </c>
      <c r="AC65" s="36">
        <v>0</v>
      </c>
      <c r="AD65" s="36"/>
      <c r="AE65" s="104">
        <f t="shared" si="4"/>
        <v>0</v>
      </c>
      <c r="AF65" s="36">
        <v>0</v>
      </c>
      <c r="AG65" s="36">
        <v>0</v>
      </c>
      <c r="AH65" s="36">
        <v>0</v>
      </c>
      <c r="AI65" s="36"/>
      <c r="AJ65" s="104">
        <f t="shared" si="5"/>
        <v>0</v>
      </c>
      <c r="AK65" s="103">
        <f t="shared" si="6"/>
        <v>0</v>
      </c>
      <c r="AL65" s="105">
        <f t="shared" si="7"/>
        <v>1.98975</v>
      </c>
      <c r="AM65" s="102">
        <f t="shared" si="8"/>
        <v>51</v>
      </c>
    </row>
    <row r="66" spans="1:39" ht="12.75">
      <c r="A66" s="1">
        <v>56</v>
      </c>
      <c r="B66" s="2" t="s">
        <v>55</v>
      </c>
      <c r="C66" s="18">
        <v>34</v>
      </c>
      <c r="D66" s="18"/>
      <c r="E66" s="18">
        <v>1</v>
      </c>
      <c r="F66" s="18">
        <v>5</v>
      </c>
      <c r="G66" s="18">
        <v>40</v>
      </c>
      <c r="H66" s="102">
        <f t="shared" si="0"/>
        <v>97.2</v>
      </c>
      <c r="I66" s="35">
        <v>2</v>
      </c>
      <c r="J66" s="35">
        <v>0</v>
      </c>
      <c r="K66" s="35">
        <v>0</v>
      </c>
      <c r="L66" s="35">
        <v>3</v>
      </c>
      <c r="M66" s="35">
        <v>0</v>
      </c>
      <c r="N66" s="102">
        <f t="shared" si="1"/>
        <v>6</v>
      </c>
      <c r="O66" s="35"/>
      <c r="P66" s="68"/>
      <c r="Q66" s="68"/>
      <c r="R66" s="68"/>
      <c r="S66" s="35"/>
      <c r="T66" s="102">
        <f t="shared" si="2"/>
        <v>0</v>
      </c>
      <c r="U66" s="103">
        <f>(H66+N66+T66)/'П 1'!C64</f>
        <v>2.064</v>
      </c>
      <c r="V66" s="36">
        <v>20</v>
      </c>
      <c r="W66" s="36">
        <v>4</v>
      </c>
      <c r="X66" s="36">
        <v>4</v>
      </c>
      <c r="Y66" s="36">
        <v>1</v>
      </c>
      <c r="Z66" s="104">
        <f t="shared" si="3"/>
        <v>29</v>
      </c>
      <c r="AA66" s="36">
        <v>0</v>
      </c>
      <c r="AB66" s="36">
        <v>0</v>
      </c>
      <c r="AC66" s="36">
        <v>0</v>
      </c>
      <c r="AD66" s="36"/>
      <c r="AE66" s="104">
        <f t="shared" si="4"/>
        <v>0</v>
      </c>
      <c r="AF66" s="36">
        <v>0</v>
      </c>
      <c r="AG66" s="36">
        <v>0</v>
      </c>
      <c r="AH66" s="36">
        <v>0</v>
      </c>
      <c r="AI66" s="36"/>
      <c r="AJ66" s="104">
        <f t="shared" si="5"/>
        <v>0</v>
      </c>
      <c r="AK66" s="103">
        <f t="shared" si="6"/>
        <v>0</v>
      </c>
      <c r="AL66" s="105">
        <f t="shared" si="7"/>
        <v>2.6006400000000003</v>
      </c>
      <c r="AM66" s="102">
        <f t="shared" si="8"/>
        <v>35</v>
      </c>
    </row>
    <row r="67" spans="1:39" ht="12.75">
      <c r="A67" s="1">
        <v>57</v>
      </c>
      <c r="B67" s="2" t="s">
        <v>56</v>
      </c>
      <c r="C67" s="18">
        <v>24</v>
      </c>
      <c r="D67" s="18">
        <v>6</v>
      </c>
      <c r="E67" s="18"/>
      <c r="F67" s="18">
        <v>3</v>
      </c>
      <c r="G67" s="18">
        <v>14</v>
      </c>
      <c r="H67" s="102">
        <f t="shared" si="0"/>
        <v>63.8</v>
      </c>
      <c r="I67" s="35">
        <v>3</v>
      </c>
      <c r="J67" s="35">
        <v>0</v>
      </c>
      <c r="K67" s="35">
        <v>0</v>
      </c>
      <c r="L67" s="35">
        <v>0</v>
      </c>
      <c r="M67" s="35">
        <v>2</v>
      </c>
      <c r="N67" s="102">
        <f t="shared" si="1"/>
        <v>6.5</v>
      </c>
      <c r="O67" s="35"/>
      <c r="P67" s="68"/>
      <c r="Q67" s="68"/>
      <c r="R67" s="68"/>
      <c r="S67" s="35"/>
      <c r="T67" s="102">
        <f t="shared" si="2"/>
        <v>0</v>
      </c>
      <c r="U67" s="103">
        <f>(H67+N67+T67)/'П 1'!C65</f>
        <v>0.7943502824858757</v>
      </c>
      <c r="V67" s="36">
        <v>16</v>
      </c>
      <c r="W67" s="36">
        <v>1</v>
      </c>
      <c r="X67" s="36">
        <v>2</v>
      </c>
      <c r="Y67" s="36">
        <v>10</v>
      </c>
      <c r="Z67" s="104">
        <f t="shared" si="3"/>
        <v>29</v>
      </c>
      <c r="AA67" s="36">
        <v>4</v>
      </c>
      <c r="AB67" s="36">
        <v>0</v>
      </c>
      <c r="AC67" s="36">
        <v>1</v>
      </c>
      <c r="AD67" s="36">
        <v>3</v>
      </c>
      <c r="AE67" s="104">
        <f t="shared" si="4"/>
        <v>8</v>
      </c>
      <c r="AF67" s="36">
        <v>0</v>
      </c>
      <c r="AG67" s="36">
        <v>0</v>
      </c>
      <c r="AH67" s="36">
        <v>0</v>
      </c>
      <c r="AI67" s="36"/>
      <c r="AJ67" s="104">
        <f t="shared" si="5"/>
        <v>0</v>
      </c>
      <c r="AK67" s="103">
        <f t="shared" si="6"/>
        <v>0.27586206896551724</v>
      </c>
      <c r="AL67" s="105">
        <f t="shared" si="7"/>
        <v>0.7817502435223066</v>
      </c>
      <c r="AM67" s="102">
        <f t="shared" si="8"/>
        <v>72</v>
      </c>
    </row>
    <row r="68" spans="1:39" ht="12.75">
      <c r="A68" s="1">
        <v>58</v>
      </c>
      <c r="B68" s="2" t="s">
        <v>57</v>
      </c>
      <c r="C68" s="18">
        <v>13</v>
      </c>
      <c r="D68" s="18">
        <v>7</v>
      </c>
      <c r="E68" s="18"/>
      <c r="F68" s="18">
        <v>1</v>
      </c>
      <c r="G68" s="18">
        <v>13</v>
      </c>
      <c r="H68" s="102">
        <f t="shared" si="0"/>
        <v>46.1</v>
      </c>
      <c r="I68" s="35">
        <v>6</v>
      </c>
      <c r="J68" s="35">
        <v>23</v>
      </c>
      <c r="K68" s="35">
        <v>0</v>
      </c>
      <c r="L68" s="35">
        <v>0</v>
      </c>
      <c r="M68" s="35">
        <v>3</v>
      </c>
      <c r="N68" s="102">
        <f t="shared" si="1"/>
        <v>53.4</v>
      </c>
      <c r="O68" s="35"/>
      <c r="P68" s="68"/>
      <c r="Q68" s="68"/>
      <c r="R68" s="68"/>
      <c r="S68" s="35"/>
      <c r="T68" s="102">
        <f t="shared" si="2"/>
        <v>0</v>
      </c>
      <c r="U68" s="103">
        <f>(H68+N68+T68)/'П 1'!C66</f>
        <v>2.551282051282051</v>
      </c>
      <c r="V68" s="36">
        <v>5</v>
      </c>
      <c r="W68" s="36">
        <v>0</v>
      </c>
      <c r="X68" s="36">
        <v>0</v>
      </c>
      <c r="Y68" s="36">
        <v>2</v>
      </c>
      <c r="Z68" s="104">
        <f t="shared" si="3"/>
        <v>7</v>
      </c>
      <c r="AA68" s="36">
        <v>1</v>
      </c>
      <c r="AB68" s="36">
        <v>0</v>
      </c>
      <c r="AC68" s="36">
        <v>0</v>
      </c>
      <c r="AD68" s="36"/>
      <c r="AE68" s="104">
        <f t="shared" si="4"/>
        <v>1</v>
      </c>
      <c r="AF68" s="36">
        <v>0</v>
      </c>
      <c r="AG68" s="36">
        <v>0</v>
      </c>
      <c r="AH68" s="36">
        <v>0</v>
      </c>
      <c r="AI68" s="36"/>
      <c r="AJ68" s="104">
        <f t="shared" si="5"/>
        <v>0</v>
      </c>
      <c r="AK68" s="103">
        <f t="shared" si="6"/>
        <v>0.14285714285714285</v>
      </c>
      <c r="AL68" s="105">
        <f t="shared" si="7"/>
        <v>2.85014652014652</v>
      </c>
      <c r="AM68" s="102">
        <f t="shared" si="8"/>
        <v>32</v>
      </c>
    </row>
    <row r="69" spans="1:39" ht="12.75">
      <c r="A69" s="1">
        <v>59</v>
      </c>
      <c r="B69" s="2" t="s">
        <v>58</v>
      </c>
      <c r="C69" s="18">
        <v>3</v>
      </c>
      <c r="D69" s="18">
        <v>3</v>
      </c>
      <c r="E69" s="18"/>
      <c r="F69" s="18">
        <v>1</v>
      </c>
      <c r="G69" s="18">
        <v>2</v>
      </c>
      <c r="H69" s="102">
        <f t="shared" si="0"/>
        <v>12.9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102">
        <f t="shared" si="1"/>
        <v>0</v>
      </c>
      <c r="O69" s="35"/>
      <c r="P69" s="68"/>
      <c r="Q69" s="68"/>
      <c r="R69" s="68"/>
      <c r="S69" s="35"/>
      <c r="T69" s="102">
        <f t="shared" si="2"/>
        <v>0</v>
      </c>
      <c r="U69" s="103">
        <f>(H69+N69+T69)/'П 1'!C67</f>
        <v>0.7100738953400694</v>
      </c>
      <c r="V69" s="36">
        <v>6</v>
      </c>
      <c r="W69" s="36">
        <v>0</v>
      </c>
      <c r="X69" s="36">
        <v>0</v>
      </c>
      <c r="Y69" s="36"/>
      <c r="Z69" s="104">
        <f t="shared" si="3"/>
        <v>6</v>
      </c>
      <c r="AA69" s="36">
        <v>0</v>
      </c>
      <c r="AB69" s="36">
        <v>0</v>
      </c>
      <c r="AC69" s="36">
        <v>0</v>
      </c>
      <c r="AD69" s="36"/>
      <c r="AE69" s="104">
        <f t="shared" si="4"/>
        <v>0</v>
      </c>
      <c r="AF69" s="36">
        <v>0</v>
      </c>
      <c r="AG69" s="36">
        <v>0</v>
      </c>
      <c r="AH69" s="36">
        <v>0</v>
      </c>
      <c r="AI69" s="36"/>
      <c r="AJ69" s="104">
        <f t="shared" si="5"/>
        <v>0</v>
      </c>
      <c r="AK69" s="103">
        <f t="shared" si="6"/>
        <v>0</v>
      </c>
      <c r="AL69" s="105">
        <f t="shared" si="7"/>
        <v>0.8946931081284875</v>
      </c>
      <c r="AM69" s="102">
        <f t="shared" si="8"/>
        <v>69</v>
      </c>
    </row>
    <row r="70" spans="1:39" ht="12.75">
      <c r="A70" s="1">
        <v>60</v>
      </c>
      <c r="B70" s="2" t="s">
        <v>59</v>
      </c>
      <c r="C70" s="18">
        <v>55</v>
      </c>
      <c r="D70" s="18">
        <v>5</v>
      </c>
      <c r="E70" s="18"/>
      <c r="F70" s="18">
        <v>7</v>
      </c>
      <c r="G70" s="18">
        <v>3</v>
      </c>
      <c r="H70" s="102">
        <f t="shared" si="0"/>
        <v>101.5</v>
      </c>
      <c r="I70" s="35">
        <v>1</v>
      </c>
      <c r="J70" s="35">
        <v>0</v>
      </c>
      <c r="K70" s="35">
        <v>0</v>
      </c>
      <c r="L70" s="35">
        <v>0</v>
      </c>
      <c r="M70" s="35">
        <v>3</v>
      </c>
      <c r="N70" s="102">
        <f t="shared" si="1"/>
        <v>4.5</v>
      </c>
      <c r="O70" s="35"/>
      <c r="P70" s="68"/>
      <c r="Q70" s="68"/>
      <c r="R70" s="68"/>
      <c r="S70" s="35"/>
      <c r="T70" s="102">
        <f t="shared" si="2"/>
        <v>0</v>
      </c>
      <c r="U70" s="103">
        <f>(H70+N70+T70)/'П 1'!C68</f>
        <v>1.7096774193548387</v>
      </c>
      <c r="V70" s="36">
        <v>27</v>
      </c>
      <c r="W70" s="36">
        <v>0</v>
      </c>
      <c r="X70" s="36">
        <v>0</v>
      </c>
      <c r="Y70" s="36">
        <v>2</v>
      </c>
      <c r="Z70" s="104">
        <f t="shared" si="3"/>
        <v>29</v>
      </c>
      <c r="AA70" s="36">
        <v>2</v>
      </c>
      <c r="AB70" s="36">
        <v>0</v>
      </c>
      <c r="AC70" s="36">
        <v>0</v>
      </c>
      <c r="AD70" s="36">
        <v>1</v>
      </c>
      <c r="AE70" s="104">
        <f t="shared" si="4"/>
        <v>3</v>
      </c>
      <c r="AF70" s="36">
        <v>5</v>
      </c>
      <c r="AG70" s="36">
        <v>0</v>
      </c>
      <c r="AH70" s="36">
        <v>1</v>
      </c>
      <c r="AI70" s="36"/>
      <c r="AJ70" s="104">
        <f t="shared" si="5"/>
        <v>6</v>
      </c>
      <c r="AK70" s="103">
        <f t="shared" si="6"/>
        <v>0.3103448275862069</v>
      </c>
      <c r="AL70" s="105">
        <f t="shared" si="7"/>
        <v>1.6236040044493882</v>
      </c>
      <c r="AM70" s="102">
        <f t="shared" si="8"/>
        <v>59</v>
      </c>
    </row>
    <row r="71" spans="1:39" ht="12.75">
      <c r="A71" s="1">
        <v>61</v>
      </c>
      <c r="B71" s="2" t="s">
        <v>60</v>
      </c>
      <c r="C71" s="18">
        <v>9</v>
      </c>
      <c r="D71" s="18"/>
      <c r="E71" s="18"/>
      <c r="F71" s="18">
        <v>4</v>
      </c>
      <c r="G71" s="18">
        <v>20</v>
      </c>
      <c r="H71" s="102">
        <f t="shared" si="0"/>
        <v>37.5</v>
      </c>
      <c r="I71" s="35">
        <v>4</v>
      </c>
      <c r="J71" s="35">
        <v>0</v>
      </c>
      <c r="K71" s="35">
        <v>0</v>
      </c>
      <c r="L71" s="35">
        <v>1</v>
      </c>
      <c r="M71" s="35">
        <v>0</v>
      </c>
      <c r="N71" s="102">
        <f t="shared" si="1"/>
        <v>7</v>
      </c>
      <c r="O71" s="35"/>
      <c r="P71" s="68"/>
      <c r="Q71" s="68"/>
      <c r="R71" s="68"/>
      <c r="S71" s="35"/>
      <c r="T71" s="102">
        <f t="shared" si="2"/>
        <v>0</v>
      </c>
      <c r="U71" s="103">
        <f>(H71+N71+T71)/'П 1'!C69</f>
        <v>2.3421052631578947</v>
      </c>
      <c r="V71" s="36">
        <v>0</v>
      </c>
      <c r="W71" s="36">
        <v>0</v>
      </c>
      <c r="X71" s="36">
        <v>0</v>
      </c>
      <c r="Y71" s="36"/>
      <c r="Z71" s="104">
        <f t="shared" si="3"/>
        <v>0</v>
      </c>
      <c r="AA71" s="36">
        <v>0</v>
      </c>
      <c r="AB71" s="36">
        <v>0</v>
      </c>
      <c r="AC71" s="36">
        <v>0</v>
      </c>
      <c r="AD71" s="36"/>
      <c r="AE71" s="104">
        <f t="shared" si="4"/>
        <v>0</v>
      </c>
      <c r="AF71" s="36">
        <v>0</v>
      </c>
      <c r="AG71" s="36">
        <v>0</v>
      </c>
      <c r="AH71" s="36">
        <v>0</v>
      </c>
      <c r="AI71" s="36"/>
      <c r="AJ71" s="104">
        <f t="shared" si="5"/>
        <v>0</v>
      </c>
      <c r="AK71" s="103">
        <f t="shared" si="6"/>
        <v>0</v>
      </c>
      <c r="AL71" s="105">
        <f t="shared" si="7"/>
        <v>2.951052631578947</v>
      </c>
      <c r="AM71" s="102">
        <f t="shared" si="8"/>
        <v>30</v>
      </c>
    </row>
    <row r="72" spans="1:39" ht="12.75">
      <c r="A72" s="1">
        <v>62</v>
      </c>
      <c r="B72" s="2" t="s">
        <v>61</v>
      </c>
      <c r="C72" s="18">
        <v>39</v>
      </c>
      <c r="D72" s="18">
        <v>1</v>
      </c>
      <c r="E72" s="18">
        <v>8</v>
      </c>
      <c r="F72" s="18">
        <v>12</v>
      </c>
      <c r="G72" s="18">
        <v>17</v>
      </c>
      <c r="H72" s="102">
        <f t="shared" si="0"/>
        <v>98.89999999999999</v>
      </c>
      <c r="I72" s="35">
        <v>6</v>
      </c>
      <c r="J72" s="35">
        <v>0</v>
      </c>
      <c r="K72" s="35">
        <v>0</v>
      </c>
      <c r="L72" s="35">
        <v>4</v>
      </c>
      <c r="M72" s="35">
        <v>0</v>
      </c>
      <c r="N72" s="102">
        <f t="shared" si="1"/>
        <v>13</v>
      </c>
      <c r="O72" s="35"/>
      <c r="P72" s="68"/>
      <c r="Q72" s="68"/>
      <c r="R72" s="68"/>
      <c r="S72" s="35"/>
      <c r="T72" s="102">
        <f t="shared" si="2"/>
        <v>0</v>
      </c>
      <c r="U72" s="103">
        <f>(H72+N72+T72)/'П 1'!C70</f>
        <v>4.476</v>
      </c>
      <c r="V72" s="36">
        <v>3</v>
      </c>
      <c r="W72" s="36">
        <v>0</v>
      </c>
      <c r="X72" s="36">
        <v>0</v>
      </c>
      <c r="Y72" s="36"/>
      <c r="Z72" s="104">
        <f t="shared" si="3"/>
        <v>3</v>
      </c>
      <c r="AA72" s="36">
        <v>0</v>
      </c>
      <c r="AB72" s="36">
        <v>0</v>
      </c>
      <c r="AC72" s="36">
        <v>0</v>
      </c>
      <c r="AD72" s="36"/>
      <c r="AE72" s="104">
        <f t="shared" si="4"/>
        <v>0</v>
      </c>
      <c r="AF72" s="36">
        <v>1</v>
      </c>
      <c r="AG72" s="36">
        <v>0</v>
      </c>
      <c r="AH72" s="36">
        <v>0</v>
      </c>
      <c r="AI72" s="36">
        <v>1</v>
      </c>
      <c r="AJ72" s="104">
        <f t="shared" si="5"/>
        <v>2</v>
      </c>
      <c r="AK72" s="103">
        <f t="shared" si="6"/>
        <v>0.6666666666666666</v>
      </c>
      <c r="AL72" s="105">
        <f t="shared" si="7"/>
        <v>2.6557600000000003</v>
      </c>
      <c r="AM72" s="102">
        <f t="shared" si="8"/>
        <v>34</v>
      </c>
    </row>
    <row r="73" spans="1:39" ht="12.75">
      <c r="A73" s="1">
        <v>63</v>
      </c>
      <c r="B73" s="2" t="s">
        <v>62</v>
      </c>
      <c r="C73" s="18">
        <v>36</v>
      </c>
      <c r="D73" s="18">
        <v>3</v>
      </c>
      <c r="E73" s="18">
        <v>1</v>
      </c>
      <c r="F73" s="18">
        <v>4</v>
      </c>
      <c r="G73" s="18">
        <v>9</v>
      </c>
      <c r="H73" s="102">
        <f t="shared" si="0"/>
        <v>73.6</v>
      </c>
      <c r="I73" s="35">
        <v>2</v>
      </c>
      <c r="J73" s="35">
        <v>2</v>
      </c>
      <c r="K73" s="35">
        <v>4</v>
      </c>
      <c r="L73" s="35">
        <v>0</v>
      </c>
      <c r="M73" s="35">
        <v>0</v>
      </c>
      <c r="N73" s="102">
        <f t="shared" si="1"/>
        <v>11.399999999999999</v>
      </c>
      <c r="O73" s="35"/>
      <c r="P73" s="68"/>
      <c r="Q73" s="68"/>
      <c r="R73" s="68"/>
      <c r="S73" s="35"/>
      <c r="T73" s="102">
        <f t="shared" si="2"/>
        <v>0</v>
      </c>
      <c r="U73" s="103">
        <f>(H73+N73+T73)/'П 1'!C71</f>
        <v>2.073170731707317</v>
      </c>
      <c r="V73" s="36">
        <v>3</v>
      </c>
      <c r="W73" s="36">
        <v>0</v>
      </c>
      <c r="X73" s="36">
        <v>0</v>
      </c>
      <c r="Y73" s="36">
        <v>2</v>
      </c>
      <c r="Z73" s="104">
        <f t="shared" si="3"/>
        <v>5</v>
      </c>
      <c r="AA73" s="36">
        <v>1</v>
      </c>
      <c r="AB73" s="36">
        <v>0</v>
      </c>
      <c r="AC73" s="36">
        <v>0</v>
      </c>
      <c r="AD73" s="36"/>
      <c r="AE73" s="104">
        <f t="shared" si="4"/>
        <v>1</v>
      </c>
      <c r="AF73" s="36">
        <v>0</v>
      </c>
      <c r="AG73" s="36">
        <v>0</v>
      </c>
      <c r="AH73" s="36">
        <v>0</v>
      </c>
      <c r="AI73" s="36"/>
      <c r="AJ73" s="104">
        <f t="shared" si="5"/>
        <v>0</v>
      </c>
      <c r="AK73" s="103">
        <f t="shared" si="6"/>
        <v>0.2</v>
      </c>
      <c r="AL73" s="105">
        <f t="shared" si="7"/>
        <v>2.1975609756097563</v>
      </c>
      <c r="AM73" s="102">
        <f t="shared" si="8"/>
        <v>44</v>
      </c>
    </row>
    <row r="74" spans="1:39" ht="12.75">
      <c r="A74" s="1">
        <v>64</v>
      </c>
      <c r="B74" s="2" t="s">
        <v>63</v>
      </c>
      <c r="C74" s="18">
        <v>20</v>
      </c>
      <c r="D74" s="18"/>
      <c r="E74" s="18"/>
      <c r="F74" s="18"/>
      <c r="G74" s="18">
        <v>7</v>
      </c>
      <c r="H74" s="102">
        <f t="shared" si="0"/>
        <v>37</v>
      </c>
      <c r="I74" s="35">
        <v>6</v>
      </c>
      <c r="J74" s="35">
        <v>1</v>
      </c>
      <c r="K74" s="35">
        <v>0</v>
      </c>
      <c r="L74" s="35">
        <v>0</v>
      </c>
      <c r="M74" s="35">
        <v>13</v>
      </c>
      <c r="N74" s="102">
        <f t="shared" si="1"/>
        <v>23.8</v>
      </c>
      <c r="O74" s="35"/>
      <c r="P74" s="68"/>
      <c r="Q74" s="68"/>
      <c r="R74" s="68"/>
      <c r="S74" s="35"/>
      <c r="T74" s="102">
        <f t="shared" si="2"/>
        <v>0</v>
      </c>
      <c r="U74" s="103">
        <f>(H74+N74+T74)/'П 1'!C72</f>
        <v>2.432</v>
      </c>
      <c r="V74" s="36">
        <v>6</v>
      </c>
      <c r="W74" s="36">
        <v>0</v>
      </c>
      <c r="X74" s="36">
        <v>0</v>
      </c>
      <c r="Y74" s="36">
        <v>1</v>
      </c>
      <c r="Z74" s="104">
        <f t="shared" si="3"/>
        <v>7</v>
      </c>
      <c r="AA74" s="36">
        <v>0</v>
      </c>
      <c r="AB74" s="36">
        <v>0</v>
      </c>
      <c r="AC74" s="36">
        <v>0</v>
      </c>
      <c r="AD74" s="36"/>
      <c r="AE74" s="104">
        <f t="shared" si="4"/>
        <v>0</v>
      </c>
      <c r="AF74" s="36">
        <v>0</v>
      </c>
      <c r="AG74" s="36">
        <v>0</v>
      </c>
      <c r="AH74" s="36">
        <v>0</v>
      </c>
      <c r="AI74" s="36"/>
      <c r="AJ74" s="104">
        <f t="shared" si="5"/>
        <v>0</v>
      </c>
      <c r="AK74" s="103">
        <f t="shared" si="6"/>
        <v>0</v>
      </c>
      <c r="AL74" s="105">
        <f t="shared" si="7"/>
        <v>3.06432</v>
      </c>
      <c r="AM74" s="102">
        <f t="shared" si="8"/>
        <v>28</v>
      </c>
    </row>
    <row r="75" spans="1:39" ht="12.75">
      <c r="A75" s="1">
        <v>65</v>
      </c>
      <c r="B75" s="2" t="s">
        <v>64</v>
      </c>
      <c r="C75" s="18">
        <v>75</v>
      </c>
      <c r="D75" s="18">
        <v>13</v>
      </c>
      <c r="E75" s="18">
        <v>8</v>
      </c>
      <c r="F75" s="18">
        <v>29</v>
      </c>
      <c r="G75" s="18">
        <v>25</v>
      </c>
      <c r="H75" s="102">
        <f t="shared" si="0"/>
        <v>199.5</v>
      </c>
      <c r="I75" s="35">
        <v>16</v>
      </c>
      <c r="J75" s="35">
        <v>6</v>
      </c>
      <c r="K75" s="35">
        <v>3</v>
      </c>
      <c r="L75" s="35">
        <v>0</v>
      </c>
      <c r="M75" s="35">
        <v>4</v>
      </c>
      <c r="N75" s="102">
        <f t="shared" si="1"/>
        <v>42.4</v>
      </c>
      <c r="O75" s="35"/>
      <c r="P75" s="68"/>
      <c r="Q75" s="68"/>
      <c r="R75" s="68"/>
      <c r="S75" s="35"/>
      <c r="T75" s="102">
        <f t="shared" si="2"/>
        <v>0</v>
      </c>
      <c r="U75" s="103">
        <f>(H75+N75+T75)/'П 1'!C73</f>
        <v>4.28141592920354</v>
      </c>
      <c r="V75" s="36">
        <v>35</v>
      </c>
      <c r="W75" s="36">
        <v>2</v>
      </c>
      <c r="X75" s="36">
        <v>0</v>
      </c>
      <c r="Y75" s="36"/>
      <c r="Z75" s="104">
        <f t="shared" si="3"/>
        <v>37</v>
      </c>
      <c r="AA75" s="36">
        <v>8</v>
      </c>
      <c r="AB75" s="36">
        <v>0</v>
      </c>
      <c r="AC75" s="36">
        <v>0</v>
      </c>
      <c r="AD75" s="36"/>
      <c r="AE75" s="104">
        <f t="shared" si="4"/>
        <v>8</v>
      </c>
      <c r="AF75" s="36">
        <v>0</v>
      </c>
      <c r="AG75" s="36">
        <v>0</v>
      </c>
      <c r="AH75" s="36">
        <v>0</v>
      </c>
      <c r="AI75" s="36"/>
      <c r="AJ75" s="104">
        <f t="shared" si="5"/>
        <v>0</v>
      </c>
      <c r="AK75" s="103">
        <f t="shared" si="6"/>
        <v>0.21621621621621623</v>
      </c>
      <c r="AL75" s="105">
        <f t="shared" si="7"/>
        <v>4.4688725185362355</v>
      </c>
      <c r="AM75" s="102">
        <f t="shared" si="8"/>
        <v>11</v>
      </c>
    </row>
    <row r="76" spans="1:39" ht="12.75">
      <c r="A76" s="1">
        <v>66</v>
      </c>
      <c r="B76" s="2" t="s">
        <v>65</v>
      </c>
      <c r="C76" s="18">
        <v>14</v>
      </c>
      <c r="D76" s="18">
        <v>2</v>
      </c>
      <c r="E76" s="18"/>
      <c r="F76" s="18">
        <v>6</v>
      </c>
      <c r="G76" s="18">
        <v>4</v>
      </c>
      <c r="H76" s="102">
        <f aca="true" t="shared" si="9" ref="H76:H92">1.5*C76+1.8*D76+1.2*E76+F76+G76</f>
        <v>34.6</v>
      </c>
      <c r="I76" s="35">
        <v>3</v>
      </c>
      <c r="J76" s="35">
        <v>1</v>
      </c>
      <c r="K76" s="35">
        <v>0</v>
      </c>
      <c r="L76" s="35">
        <v>0</v>
      </c>
      <c r="M76" s="35">
        <v>1</v>
      </c>
      <c r="N76" s="102">
        <f aca="true" t="shared" si="10" ref="N76:N92">1.5*I76+1.8*J76+1.2*K76+L76+M76</f>
        <v>7.3</v>
      </c>
      <c r="O76" s="35"/>
      <c r="P76" s="68"/>
      <c r="Q76" s="68"/>
      <c r="R76" s="68"/>
      <c r="S76" s="35"/>
      <c r="T76" s="102">
        <f aca="true" t="shared" si="11" ref="T76:T92">O76+P76+Q76+R76+S76</f>
        <v>0</v>
      </c>
      <c r="U76" s="103">
        <f>(H76+N76+T76)/'П 1'!C74</f>
        <v>1.33015873015873</v>
      </c>
      <c r="V76" s="36">
        <v>9</v>
      </c>
      <c r="W76" s="36">
        <v>0</v>
      </c>
      <c r="X76" s="36">
        <v>1</v>
      </c>
      <c r="Y76" s="36"/>
      <c r="Z76" s="104">
        <f aca="true" t="shared" si="12" ref="Z76:Z92">V76+W76+X76+Y76</f>
        <v>10</v>
      </c>
      <c r="AA76" s="36">
        <v>0</v>
      </c>
      <c r="AB76" s="36">
        <v>0</v>
      </c>
      <c r="AC76" s="36">
        <v>0</v>
      </c>
      <c r="AD76" s="36"/>
      <c r="AE76" s="104">
        <f aca="true" t="shared" si="13" ref="AE76:AE92">AA76+AB76+AC76+AD76</f>
        <v>0</v>
      </c>
      <c r="AF76" s="36">
        <v>0</v>
      </c>
      <c r="AG76" s="36">
        <v>0</v>
      </c>
      <c r="AH76" s="36">
        <v>0</v>
      </c>
      <c r="AI76" s="36"/>
      <c r="AJ76" s="104">
        <f aca="true" t="shared" si="14" ref="AJ76:AJ92">AF76+AG76+AH76+AI76</f>
        <v>0</v>
      </c>
      <c r="AK76" s="103">
        <f aca="true" t="shared" si="15" ref="AK76:AK92">IF(Z76+T76=0,0,(AE76+AJ76)/(Z76+T76))</f>
        <v>0</v>
      </c>
      <c r="AL76" s="105">
        <f aca="true" t="shared" si="16" ref="AL76:AL92">(1.26-AK76)*U76</f>
        <v>1.676</v>
      </c>
      <c r="AM76" s="102">
        <f aca="true" t="shared" si="17" ref="AM76:AM92">IF(U76=0,82,RANK(AL76,AL$11:AL$92,0))</f>
        <v>56</v>
      </c>
    </row>
    <row r="77" spans="1:39" ht="12.75">
      <c r="A77" s="1">
        <v>67</v>
      </c>
      <c r="B77" s="2" t="s">
        <v>66</v>
      </c>
      <c r="C77" s="18">
        <v>29</v>
      </c>
      <c r="D77" s="18"/>
      <c r="E77" s="18">
        <v>3</v>
      </c>
      <c r="F77" s="18">
        <v>3</v>
      </c>
      <c r="G77" s="18">
        <v>5</v>
      </c>
      <c r="H77" s="102">
        <f t="shared" si="9"/>
        <v>55.1</v>
      </c>
      <c r="I77" s="35">
        <v>1</v>
      </c>
      <c r="J77" s="35">
        <v>0</v>
      </c>
      <c r="K77" s="35">
        <v>0</v>
      </c>
      <c r="L77" s="35">
        <v>1</v>
      </c>
      <c r="M77" s="35">
        <v>0</v>
      </c>
      <c r="N77" s="102">
        <f t="shared" si="10"/>
        <v>2.5</v>
      </c>
      <c r="O77" s="35"/>
      <c r="P77" s="68"/>
      <c r="Q77" s="68"/>
      <c r="R77" s="68"/>
      <c r="S77" s="35"/>
      <c r="T77" s="102">
        <f t="shared" si="11"/>
        <v>0</v>
      </c>
      <c r="U77" s="103">
        <f>(H77+N77+T77)/'П 1'!C75</f>
        <v>1.8</v>
      </c>
      <c r="V77" s="36">
        <v>5</v>
      </c>
      <c r="W77" s="36">
        <v>0</v>
      </c>
      <c r="X77" s="36">
        <v>0</v>
      </c>
      <c r="Y77" s="36">
        <v>1</v>
      </c>
      <c r="Z77" s="104">
        <f t="shared" si="12"/>
        <v>6</v>
      </c>
      <c r="AA77" s="36">
        <v>3</v>
      </c>
      <c r="AB77" s="36">
        <v>0</v>
      </c>
      <c r="AC77" s="36">
        <v>0</v>
      </c>
      <c r="AD77" s="36">
        <v>1</v>
      </c>
      <c r="AE77" s="104">
        <f t="shared" si="13"/>
        <v>4</v>
      </c>
      <c r="AF77" s="36">
        <v>1</v>
      </c>
      <c r="AG77" s="36">
        <v>0</v>
      </c>
      <c r="AH77" s="36">
        <v>0</v>
      </c>
      <c r="AI77" s="36"/>
      <c r="AJ77" s="104">
        <f t="shared" si="14"/>
        <v>1</v>
      </c>
      <c r="AK77" s="103">
        <f t="shared" si="15"/>
        <v>0.8333333333333334</v>
      </c>
      <c r="AL77" s="105">
        <f t="shared" si="16"/>
        <v>0.768</v>
      </c>
      <c r="AM77" s="102">
        <f t="shared" si="17"/>
        <v>73</v>
      </c>
    </row>
    <row r="78" spans="1:39" ht="12.75">
      <c r="A78" s="1">
        <v>68</v>
      </c>
      <c r="B78" s="2" t="s">
        <v>67</v>
      </c>
      <c r="C78" s="18">
        <v>22</v>
      </c>
      <c r="D78" s="18">
        <v>1</v>
      </c>
      <c r="E78" s="18">
        <v>6</v>
      </c>
      <c r="F78" s="18">
        <v>8</v>
      </c>
      <c r="G78" s="18"/>
      <c r="H78" s="102">
        <f t="shared" si="9"/>
        <v>50</v>
      </c>
      <c r="I78" s="35">
        <v>3</v>
      </c>
      <c r="J78" s="35">
        <v>0</v>
      </c>
      <c r="K78" s="35">
        <v>3</v>
      </c>
      <c r="L78" s="35">
        <v>0</v>
      </c>
      <c r="M78" s="35">
        <v>0</v>
      </c>
      <c r="N78" s="102">
        <f t="shared" si="10"/>
        <v>8.1</v>
      </c>
      <c r="O78" s="35">
        <v>12</v>
      </c>
      <c r="P78" s="68"/>
      <c r="Q78" s="68"/>
      <c r="R78" s="68"/>
      <c r="S78" s="35"/>
      <c r="T78" s="102">
        <f t="shared" si="11"/>
        <v>12</v>
      </c>
      <c r="U78" s="103">
        <f>(H78+N78+T78)/'П 1'!C76</f>
        <v>2.0028571428571427</v>
      </c>
      <c r="V78" s="36">
        <v>0</v>
      </c>
      <c r="W78" s="36">
        <v>0</v>
      </c>
      <c r="X78" s="36">
        <v>0</v>
      </c>
      <c r="Y78" s="36"/>
      <c r="Z78" s="104">
        <f t="shared" si="12"/>
        <v>0</v>
      </c>
      <c r="AA78" s="36">
        <v>0</v>
      </c>
      <c r="AB78" s="36">
        <v>0</v>
      </c>
      <c r="AC78" s="36">
        <v>0</v>
      </c>
      <c r="AD78" s="36"/>
      <c r="AE78" s="104">
        <f t="shared" si="13"/>
        <v>0</v>
      </c>
      <c r="AF78" s="36">
        <v>0</v>
      </c>
      <c r="AG78" s="36">
        <v>0</v>
      </c>
      <c r="AH78" s="36">
        <v>0</v>
      </c>
      <c r="AI78" s="36"/>
      <c r="AJ78" s="104">
        <f t="shared" si="14"/>
        <v>0</v>
      </c>
      <c r="AK78" s="103">
        <f t="shared" si="15"/>
        <v>0</v>
      </c>
      <c r="AL78" s="105">
        <f t="shared" si="16"/>
        <v>2.5235999999999996</v>
      </c>
      <c r="AM78" s="102">
        <f t="shared" si="17"/>
        <v>36</v>
      </c>
    </row>
    <row r="79" spans="1:39" ht="12.75">
      <c r="A79" s="1">
        <v>69</v>
      </c>
      <c r="B79" s="2" t="s">
        <v>68</v>
      </c>
      <c r="C79" s="18">
        <v>7</v>
      </c>
      <c r="D79" s="18">
        <v>3</v>
      </c>
      <c r="E79" s="18"/>
      <c r="F79" s="18">
        <v>2</v>
      </c>
      <c r="G79" s="18">
        <v>3</v>
      </c>
      <c r="H79" s="102">
        <f t="shared" si="9"/>
        <v>20.9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102">
        <f t="shared" si="10"/>
        <v>0</v>
      </c>
      <c r="O79" s="35"/>
      <c r="P79" s="68"/>
      <c r="Q79" s="68"/>
      <c r="R79" s="68"/>
      <c r="S79" s="35"/>
      <c r="T79" s="102">
        <f t="shared" si="11"/>
        <v>0</v>
      </c>
      <c r="U79" s="103">
        <f>(H79+N79+T79)/'П 1'!C77</f>
        <v>1.7416666666666665</v>
      </c>
      <c r="V79" s="36">
        <v>2</v>
      </c>
      <c r="W79" s="36">
        <v>0</v>
      </c>
      <c r="X79" s="36">
        <v>0</v>
      </c>
      <c r="Y79" s="36">
        <v>2</v>
      </c>
      <c r="Z79" s="104">
        <f t="shared" si="12"/>
        <v>4</v>
      </c>
      <c r="AA79" s="36">
        <v>0</v>
      </c>
      <c r="AB79" s="36">
        <v>0</v>
      </c>
      <c r="AC79" s="36">
        <v>0</v>
      </c>
      <c r="AD79" s="36">
        <v>2</v>
      </c>
      <c r="AE79" s="104">
        <f t="shared" si="13"/>
        <v>2</v>
      </c>
      <c r="AF79" s="36">
        <v>0</v>
      </c>
      <c r="AG79" s="36">
        <v>0</v>
      </c>
      <c r="AH79" s="36">
        <v>0</v>
      </c>
      <c r="AI79" s="36">
        <v>2</v>
      </c>
      <c r="AJ79" s="104">
        <f t="shared" si="14"/>
        <v>2</v>
      </c>
      <c r="AK79" s="103">
        <f t="shared" si="15"/>
        <v>1</v>
      </c>
      <c r="AL79" s="105">
        <f t="shared" si="16"/>
        <v>0.4528333333333333</v>
      </c>
      <c r="AM79" s="102">
        <f t="shared" si="17"/>
        <v>78</v>
      </c>
    </row>
    <row r="80" spans="1:39" ht="12.75">
      <c r="A80" s="1">
        <v>70</v>
      </c>
      <c r="B80" s="2" t="s">
        <v>69</v>
      </c>
      <c r="C80" s="18">
        <v>43</v>
      </c>
      <c r="D80" s="18"/>
      <c r="E80" s="18">
        <v>19</v>
      </c>
      <c r="F80" s="18"/>
      <c r="G80" s="18">
        <v>15</v>
      </c>
      <c r="H80" s="102">
        <f t="shared" si="9"/>
        <v>102.3</v>
      </c>
      <c r="I80" s="35">
        <v>11</v>
      </c>
      <c r="J80" s="35">
        <v>1</v>
      </c>
      <c r="K80" s="35">
        <v>3</v>
      </c>
      <c r="L80" s="35">
        <v>0</v>
      </c>
      <c r="M80" s="35">
        <v>2</v>
      </c>
      <c r="N80" s="102">
        <f t="shared" si="10"/>
        <v>23.9</v>
      </c>
      <c r="O80" s="35">
        <v>1</v>
      </c>
      <c r="P80" s="68"/>
      <c r="Q80" s="68"/>
      <c r="R80" s="68"/>
      <c r="S80" s="35"/>
      <c r="T80" s="102">
        <f t="shared" si="11"/>
        <v>1</v>
      </c>
      <c r="U80" s="103">
        <f>(H80+N80+T80)/'П 1'!C78</f>
        <v>3.634285714285714</v>
      </c>
      <c r="V80" s="36">
        <v>3</v>
      </c>
      <c r="W80" s="36">
        <v>1</v>
      </c>
      <c r="X80" s="36">
        <v>0</v>
      </c>
      <c r="Y80" s="36"/>
      <c r="Z80" s="104">
        <f t="shared" si="12"/>
        <v>4</v>
      </c>
      <c r="AA80" s="36">
        <v>0</v>
      </c>
      <c r="AB80" s="36">
        <v>0</v>
      </c>
      <c r="AC80" s="36">
        <v>0</v>
      </c>
      <c r="AD80" s="36"/>
      <c r="AE80" s="104">
        <f t="shared" si="13"/>
        <v>0</v>
      </c>
      <c r="AF80" s="36">
        <v>0</v>
      </c>
      <c r="AG80" s="36">
        <v>0</v>
      </c>
      <c r="AH80" s="36">
        <v>0</v>
      </c>
      <c r="AI80" s="36"/>
      <c r="AJ80" s="104">
        <f t="shared" si="14"/>
        <v>0</v>
      </c>
      <c r="AK80" s="103">
        <f t="shared" si="15"/>
        <v>0</v>
      </c>
      <c r="AL80" s="105">
        <f t="shared" si="16"/>
        <v>4.579199999999999</v>
      </c>
      <c r="AM80" s="102">
        <f t="shared" si="17"/>
        <v>10</v>
      </c>
    </row>
    <row r="81" spans="1:39" ht="12.75">
      <c r="A81" s="1">
        <v>71</v>
      </c>
      <c r="B81" s="2" t="s">
        <v>70</v>
      </c>
      <c r="C81" s="18">
        <v>71</v>
      </c>
      <c r="D81" s="18"/>
      <c r="E81" s="18"/>
      <c r="F81" s="18">
        <v>5</v>
      </c>
      <c r="G81" s="18">
        <v>4</v>
      </c>
      <c r="H81" s="102">
        <f t="shared" si="9"/>
        <v>115.5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102">
        <f t="shared" si="10"/>
        <v>0</v>
      </c>
      <c r="O81" s="35"/>
      <c r="P81" s="68"/>
      <c r="Q81" s="68"/>
      <c r="R81" s="68"/>
      <c r="S81" s="35"/>
      <c r="T81" s="102">
        <f t="shared" si="11"/>
        <v>0</v>
      </c>
      <c r="U81" s="103">
        <f>(H81+N81+T81)/'П 1'!C79</f>
        <v>2.9615384615384617</v>
      </c>
      <c r="V81" s="36">
        <v>21</v>
      </c>
      <c r="W81" s="36">
        <v>0</v>
      </c>
      <c r="X81" s="36">
        <v>0</v>
      </c>
      <c r="Y81" s="36">
        <v>1</v>
      </c>
      <c r="Z81" s="104">
        <f t="shared" si="12"/>
        <v>22</v>
      </c>
      <c r="AA81" s="36">
        <v>0</v>
      </c>
      <c r="AB81" s="36">
        <v>0</v>
      </c>
      <c r="AC81" s="36">
        <v>0</v>
      </c>
      <c r="AD81" s="36"/>
      <c r="AE81" s="104">
        <f t="shared" si="13"/>
        <v>0</v>
      </c>
      <c r="AF81" s="36">
        <v>0</v>
      </c>
      <c r="AG81" s="36">
        <v>0</v>
      </c>
      <c r="AH81" s="36">
        <v>0</v>
      </c>
      <c r="AI81" s="36"/>
      <c r="AJ81" s="104">
        <f t="shared" si="14"/>
        <v>0</v>
      </c>
      <c r="AK81" s="103">
        <f t="shared" si="15"/>
        <v>0</v>
      </c>
      <c r="AL81" s="105">
        <f t="shared" si="16"/>
        <v>3.7315384615384617</v>
      </c>
      <c r="AM81" s="102">
        <f t="shared" si="17"/>
        <v>20</v>
      </c>
    </row>
    <row r="82" spans="1:39" ht="12.75">
      <c r="A82" s="1">
        <v>72</v>
      </c>
      <c r="B82" s="2" t="s">
        <v>71</v>
      </c>
      <c r="C82" s="18">
        <v>16</v>
      </c>
      <c r="D82" s="18">
        <v>2</v>
      </c>
      <c r="E82" s="18"/>
      <c r="F82" s="18">
        <v>3</v>
      </c>
      <c r="G82" s="18">
        <v>9</v>
      </c>
      <c r="H82" s="102">
        <f t="shared" si="9"/>
        <v>39.6</v>
      </c>
      <c r="I82" s="35">
        <v>8</v>
      </c>
      <c r="J82" s="35">
        <v>0</v>
      </c>
      <c r="K82" s="35">
        <v>0</v>
      </c>
      <c r="L82" s="35">
        <v>0</v>
      </c>
      <c r="M82" s="35">
        <v>0</v>
      </c>
      <c r="N82" s="102">
        <f t="shared" si="10"/>
        <v>12</v>
      </c>
      <c r="O82" s="35"/>
      <c r="P82" s="68"/>
      <c r="Q82" s="68"/>
      <c r="R82" s="68"/>
      <c r="S82" s="35"/>
      <c r="T82" s="102">
        <f t="shared" si="11"/>
        <v>0</v>
      </c>
      <c r="U82" s="103">
        <f>(H82+N82+T82)/'П 1'!C80</f>
        <v>1.9111111111111112</v>
      </c>
      <c r="V82" s="36">
        <v>9</v>
      </c>
      <c r="W82" s="36">
        <v>0</v>
      </c>
      <c r="X82" s="36">
        <v>1</v>
      </c>
      <c r="Y82" s="36">
        <v>3</v>
      </c>
      <c r="Z82" s="104">
        <f t="shared" si="12"/>
        <v>13</v>
      </c>
      <c r="AA82" s="36">
        <v>1</v>
      </c>
      <c r="AB82" s="36">
        <v>0</v>
      </c>
      <c r="AC82" s="36">
        <v>0</v>
      </c>
      <c r="AD82" s="36">
        <v>1</v>
      </c>
      <c r="AE82" s="104">
        <f t="shared" si="13"/>
        <v>2</v>
      </c>
      <c r="AF82" s="36">
        <v>0</v>
      </c>
      <c r="AG82" s="36">
        <v>0</v>
      </c>
      <c r="AH82" s="36">
        <v>0</v>
      </c>
      <c r="AI82" s="36">
        <v>3</v>
      </c>
      <c r="AJ82" s="104">
        <f t="shared" si="14"/>
        <v>3</v>
      </c>
      <c r="AK82" s="103">
        <f t="shared" si="15"/>
        <v>0.38461538461538464</v>
      </c>
      <c r="AL82" s="105">
        <f t="shared" si="16"/>
        <v>1.672957264957265</v>
      </c>
      <c r="AM82" s="102">
        <f t="shared" si="17"/>
        <v>57</v>
      </c>
    </row>
    <row r="83" spans="1:39" ht="12.75">
      <c r="A83" s="1">
        <v>73</v>
      </c>
      <c r="B83" s="2" t="s">
        <v>72</v>
      </c>
      <c r="C83" s="18">
        <v>32</v>
      </c>
      <c r="D83" s="18">
        <v>5</v>
      </c>
      <c r="E83" s="18"/>
      <c r="F83" s="18">
        <v>2</v>
      </c>
      <c r="G83" s="18">
        <v>18</v>
      </c>
      <c r="H83" s="102">
        <f t="shared" si="9"/>
        <v>77</v>
      </c>
      <c r="I83" s="35">
        <v>7</v>
      </c>
      <c r="J83" s="35">
        <v>1</v>
      </c>
      <c r="K83" s="35">
        <v>0</v>
      </c>
      <c r="L83" s="35">
        <v>0</v>
      </c>
      <c r="M83" s="35">
        <v>1</v>
      </c>
      <c r="N83" s="102">
        <f t="shared" si="10"/>
        <v>13.3</v>
      </c>
      <c r="O83" s="35"/>
      <c r="P83" s="68"/>
      <c r="Q83" s="68"/>
      <c r="R83" s="68"/>
      <c r="S83" s="35"/>
      <c r="T83" s="102">
        <f t="shared" si="11"/>
        <v>0</v>
      </c>
      <c r="U83" s="103">
        <f>(H83+N83+T83)/'П 1'!C81</f>
        <v>2.2517934002869437</v>
      </c>
      <c r="V83" s="36">
        <v>12</v>
      </c>
      <c r="W83" s="36">
        <v>0</v>
      </c>
      <c r="X83" s="36">
        <v>0</v>
      </c>
      <c r="Y83" s="36">
        <v>3</v>
      </c>
      <c r="Z83" s="104">
        <f t="shared" si="12"/>
        <v>15</v>
      </c>
      <c r="AA83" s="36">
        <v>2</v>
      </c>
      <c r="AB83" s="36">
        <v>0</v>
      </c>
      <c r="AC83" s="36">
        <v>0</v>
      </c>
      <c r="AD83" s="36">
        <v>1</v>
      </c>
      <c r="AE83" s="104">
        <f t="shared" si="13"/>
        <v>3</v>
      </c>
      <c r="AF83" s="36">
        <v>0</v>
      </c>
      <c r="AG83" s="36">
        <v>0</v>
      </c>
      <c r="AH83" s="36">
        <v>0</v>
      </c>
      <c r="AI83" s="36"/>
      <c r="AJ83" s="104">
        <f t="shared" si="14"/>
        <v>0</v>
      </c>
      <c r="AK83" s="103">
        <f t="shared" si="15"/>
        <v>0.2</v>
      </c>
      <c r="AL83" s="105">
        <f t="shared" si="16"/>
        <v>2.3869010043041605</v>
      </c>
      <c r="AM83" s="102">
        <f t="shared" si="17"/>
        <v>40</v>
      </c>
    </row>
    <row r="84" spans="1:39" ht="12.75">
      <c r="A84" s="1">
        <v>74</v>
      </c>
      <c r="B84" s="2" t="s">
        <v>73</v>
      </c>
      <c r="C84" s="18">
        <v>24</v>
      </c>
      <c r="D84" s="18">
        <v>2</v>
      </c>
      <c r="E84" s="18">
        <v>7</v>
      </c>
      <c r="F84" s="18">
        <v>10</v>
      </c>
      <c r="G84" s="18">
        <v>2</v>
      </c>
      <c r="H84" s="102">
        <f t="shared" si="9"/>
        <v>60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102">
        <f t="shared" si="10"/>
        <v>0</v>
      </c>
      <c r="O84" s="35"/>
      <c r="P84" s="68"/>
      <c r="Q84" s="68"/>
      <c r="R84" s="68"/>
      <c r="S84" s="35"/>
      <c r="T84" s="102">
        <f t="shared" si="11"/>
        <v>0</v>
      </c>
      <c r="U84" s="103">
        <f>(H84+N84+T84)/'П 1'!C82</f>
        <v>3.408029878618114</v>
      </c>
      <c r="V84" s="36">
        <v>4</v>
      </c>
      <c r="W84" s="36">
        <v>2</v>
      </c>
      <c r="X84" s="36">
        <v>1</v>
      </c>
      <c r="Y84" s="36"/>
      <c r="Z84" s="104">
        <f t="shared" si="12"/>
        <v>7</v>
      </c>
      <c r="AA84" s="36">
        <v>0</v>
      </c>
      <c r="AB84" s="36">
        <v>0</v>
      </c>
      <c r="AC84" s="36">
        <v>0</v>
      </c>
      <c r="AD84" s="36"/>
      <c r="AE84" s="104">
        <f t="shared" si="13"/>
        <v>0</v>
      </c>
      <c r="AF84" s="36">
        <v>0</v>
      </c>
      <c r="AG84" s="36">
        <v>0</v>
      </c>
      <c r="AH84" s="36">
        <v>0</v>
      </c>
      <c r="AI84" s="36"/>
      <c r="AJ84" s="104">
        <f t="shared" si="14"/>
        <v>0</v>
      </c>
      <c r="AK84" s="103">
        <f t="shared" si="15"/>
        <v>0</v>
      </c>
      <c r="AL84" s="105">
        <f t="shared" si="16"/>
        <v>4.294117647058823</v>
      </c>
      <c r="AM84" s="102">
        <f t="shared" si="17"/>
        <v>14</v>
      </c>
    </row>
    <row r="85" spans="1:39" ht="12.75">
      <c r="A85" s="1">
        <v>75</v>
      </c>
      <c r="B85" s="2" t="s">
        <v>74</v>
      </c>
      <c r="C85" s="18">
        <v>22</v>
      </c>
      <c r="D85" s="18">
        <v>11</v>
      </c>
      <c r="E85" s="18"/>
      <c r="F85" s="18">
        <v>10</v>
      </c>
      <c r="G85" s="18">
        <v>51</v>
      </c>
      <c r="H85" s="102">
        <f t="shared" si="9"/>
        <v>113.8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102">
        <f t="shared" si="10"/>
        <v>0</v>
      </c>
      <c r="O85" s="35"/>
      <c r="P85" s="68"/>
      <c r="Q85" s="68"/>
      <c r="R85" s="68"/>
      <c r="S85" s="35"/>
      <c r="T85" s="102">
        <f t="shared" si="11"/>
        <v>0</v>
      </c>
      <c r="U85" s="103">
        <f>(H85+N85+T85)/'П 1'!C83</f>
        <v>4.408044147299162</v>
      </c>
      <c r="V85" s="36">
        <v>10</v>
      </c>
      <c r="W85" s="36">
        <v>0</v>
      </c>
      <c r="X85" s="36">
        <v>1</v>
      </c>
      <c r="Y85" s="36"/>
      <c r="Z85" s="104">
        <f t="shared" si="12"/>
        <v>11</v>
      </c>
      <c r="AA85" s="36">
        <v>5</v>
      </c>
      <c r="AB85" s="36">
        <v>0</v>
      </c>
      <c r="AC85" s="36">
        <v>0</v>
      </c>
      <c r="AD85" s="36"/>
      <c r="AE85" s="104">
        <f t="shared" si="13"/>
        <v>5</v>
      </c>
      <c r="AF85" s="36">
        <v>0</v>
      </c>
      <c r="AG85" s="36">
        <v>0</v>
      </c>
      <c r="AH85" s="36">
        <v>1</v>
      </c>
      <c r="AI85" s="36"/>
      <c r="AJ85" s="104">
        <f t="shared" si="14"/>
        <v>1</v>
      </c>
      <c r="AK85" s="103">
        <f t="shared" si="15"/>
        <v>0.5454545454545454</v>
      </c>
      <c r="AL85" s="105">
        <f t="shared" si="16"/>
        <v>3.14974790888831</v>
      </c>
      <c r="AM85" s="102">
        <f t="shared" si="17"/>
        <v>26</v>
      </c>
    </row>
    <row r="86" spans="1:39" ht="12.75">
      <c r="A86" s="1">
        <v>76</v>
      </c>
      <c r="B86" s="2" t="s">
        <v>75</v>
      </c>
      <c r="C86" s="18">
        <v>51</v>
      </c>
      <c r="D86" s="18">
        <v>7</v>
      </c>
      <c r="E86" s="18">
        <v>7</v>
      </c>
      <c r="F86" s="18">
        <v>9</v>
      </c>
      <c r="G86" s="18">
        <v>26</v>
      </c>
      <c r="H86" s="102">
        <f t="shared" si="9"/>
        <v>132.5</v>
      </c>
      <c r="I86" s="35">
        <v>2</v>
      </c>
      <c r="J86" s="35">
        <v>0</v>
      </c>
      <c r="K86" s="35">
        <v>0</v>
      </c>
      <c r="L86" s="35">
        <v>0</v>
      </c>
      <c r="M86" s="35">
        <v>0</v>
      </c>
      <c r="N86" s="102">
        <f t="shared" si="10"/>
        <v>3</v>
      </c>
      <c r="O86" s="35"/>
      <c r="P86" s="68"/>
      <c r="Q86" s="68"/>
      <c r="R86" s="68"/>
      <c r="S86" s="35"/>
      <c r="T86" s="102">
        <f t="shared" si="11"/>
        <v>0</v>
      </c>
      <c r="U86" s="103">
        <f>(H86+N86+T86)/'П 1'!C84</f>
        <v>2.656862745098039</v>
      </c>
      <c r="V86" s="36">
        <v>9</v>
      </c>
      <c r="W86" s="36">
        <v>1</v>
      </c>
      <c r="X86" s="36">
        <v>0</v>
      </c>
      <c r="Y86" s="36">
        <v>3</v>
      </c>
      <c r="Z86" s="104">
        <f t="shared" si="12"/>
        <v>13</v>
      </c>
      <c r="AA86" s="36">
        <v>1</v>
      </c>
      <c r="AB86" s="36">
        <v>0</v>
      </c>
      <c r="AC86" s="36">
        <v>0</v>
      </c>
      <c r="AD86" s="36">
        <v>1</v>
      </c>
      <c r="AE86" s="104">
        <f t="shared" si="13"/>
        <v>2</v>
      </c>
      <c r="AF86" s="36">
        <v>0</v>
      </c>
      <c r="AG86" s="36">
        <v>0</v>
      </c>
      <c r="AH86" s="36">
        <v>0</v>
      </c>
      <c r="AI86" s="36"/>
      <c r="AJ86" s="104">
        <f t="shared" si="14"/>
        <v>0</v>
      </c>
      <c r="AK86" s="103">
        <f t="shared" si="15"/>
        <v>0.15384615384615385</v>
      </c>
      <c r="AL86" s="105">
        <f t="shared" si="16"/>
        <v>2.9388989441930615</v>
      </c>
      <c r="AM86" s="102">
        <f t="shared" si="17"/>
        <v>31</v>
      </c>
    </row>
    <row r="87" spans="1:39" ht="12.75">
      <c r="A87" s="1">
        <v>77</v>
      </c>
      <c r="B87" s="2" t="s">
        <v>76</v>
      </c>
      <c r="C87" s="18">
        <v>4</v>
      </c>
      <c r="D87" s="18">
        <v>1</v>
      </c>
      <c r="E87" s="18"/>
      <c r="F87" s="18">
        <v>1</v>
      </c>
      <c r="G87" s="18">
        <v>7</v>
      </c>
      <c r="H87" s="102">
        <f t="shared" si="9"/>
        <v>15.8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102">
        <f t="shared" si="10"/>
        <v>0</v>
      </c>
      <c r="O87" s="35"/>
      <c r="P87" s="68"/>
      <c r="Q87" s="68"/>
      <c r="R87" s="68"/>
      <c r="S87" s="35"/>
      <c r="T87" s="102">
        <f t="shared" si="11"/>
        <v>0</v>
      </c>
      <c r="U87" s="103">
        <f>(H87+N87+T87)/'П 1'!C85</f>
        <v>1.3166666666666667</v>
      </c>
      <c r="V87" s="36">
        <v>1</v>
      </c>
      <c r="W87" s="36">
        <v>0</v>
      </c>
      <c r="X87" s="36">
        <v>0</v>
      </c>
      <c r="Y87" s="36"/>
      <c r="Z87" s="104">
        <f t="shared" si="12"/>
        <v>1</v>
      </c>
      <c r="AA87" s="36">
        <v>0</v>
      </c>
      <c r="AB87" s="36">
        <v>0</v>
      </c>
      <c r="AC87" s="36">
        <v>0</v>
      </c>
      <c r="AD87" s="36"/>
      <c r="AE87" s="104">
        <f t="shared" si="13"/>
        <v>0</v>
      </c>
      <c r="AF87" s="36">
        <v>0</v>
      </c>
      <c r="AG87" s="36">
        <v>0</v>
      </c>
      <c r="AH87" s="36">
        <v>0</v>
      </c>
      <c r="AI87" s="36"/>
      <c r="AJ87" s="104">
        <f t="shared" si="14"/>
        <v>0</v>
      </c>
      <c r="AK87" s="103">
        <f t="shared" si="15"/>
        <v>0</v>
      </c>
      <c r="AL87" s="105">
        <f t="shared" si="16"/>
        <v>1.659</v>
      </c>
      <c r="AM87" s="102">
        <f t="shared" si="17"/>
        <v>58</v>
      </c>
    </row>
    <row r="88" spans="1:39" ht="12.75">
      <c r="A88" s="1">
        <v>78</v>
      </c>
      <c r="B88" s="2" t="s">
        <v>77</v>
      </c>
      <c r="C88" s="18">
        <v>46</v>
      </c>
      <c r="D88" s="18">
        <v>2</v>
      </c>
      <c r="E88" s="18"/>
      <c r="F88" s="18">
        <v>9</v>
      </c>
      <c r="G88" s="18">
        <v>22</v>
      </c>
      <c r="H88" s="102">
        <f t="shared" si="9"/>
        <v>103.6</v>
      </c>
      <c r="I88" s="35">
        <v>5</v>
      </c>
      <c r="J88" s="35">
        <v>0</v>
      </c>
      <c r="K88" s="35">
        <v>0</v>
      </c>
      <c r="L88" s="35">
        <v>2</v>
      </c>
      <c r="M88" s="35">
        <v>0</v>
      </c>
      <c r="N88" s="102">
        <f t="shared" si="10"/>
        <v>9.5</v>
      </c>
      <c r="O88" s="35"/>
      <c r="P88" s="68"/>
      <c r="Q88" s="68"/>
      <c r="R88" s="68"/>
      <c r="S88" s="35"/>
      <c r="T88" s="102">
        <f t="shared" si="11"/>
        <v>0</v>
      </c>
      <c r="U88" s="103">
        <f>(H88+N88+T88)/'П 1'!C86</f>
        <v>4.7124999999999995</v>
      </c>
      <c r="V88" s="36">
        <v>16</v>
      </c>
      <c r="W88" s="36">
        <v>0</v>
      </c>
      <c r="X88" s="36">
        <v>5</v>
      </c>
      <c r="Y88" s="36">
        <v>2</v>
      </c>
      <c r="Z88" s="104">
        <f t="shared" si="12"/>
        <v>23</v>
      </c>
      <c r="AA88" s="36">
        <v>4</v>
      </c>
      <c r="AB88" s="36">
        <v>0</v>
      </c>
      <c r="AC88" s="36">
        <v>0</v>
      </c>
      <c r="AD88" s="36"/>
      <c r="AE88" s="104">
        <f t="shared" si="13"/>
        <v>4</v>
      </c>
      <c r="AF88" s="36">
        <v>0</v>
      </c>
      <c r="AG88" s="36">
        <v>0</v>
      </c>
      <c r="AH88" s="36">
        <v>0</v>
      </c>
      <c r="AI88" s="36"/>
      <c r="AJ88" s="104">
        <f t="shared" si="14"/>
        <v>0</v>
      </c>
      <c r="AK88" s="103">
        <f t="shared" si="15"/>
        <v>0.17391304347826086</v>
      </c>
      <c r="AL88" s="105">
        <f t="shared" si="16"/>
        <v>5.118184782608695</v>
      </c>
      <c r="AM88" s="102">
        <f t="shared" si="17"/>
        <v>8</v>
      </c>
    </row>
    <row r="89" spans="1:39" ht="12.75">
      <c r="A89" s="1">
        <v>79</v>
      </c>
      <c r="B89" s="2" t="s">
        <v>78</v>
      </c>
      <c r="C89" s="18"/>
      <c r="D89" s="18">
        <v>1</v>
      </c>
      <c r="E89" s="18"/>
      <c r="F89" s="18"/>
      <c r="G89" s="18"/>
      <c r="H89" s="102">
        <f t="shared" si="9"/>
        <v>1.8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102">
        <f t="shared" si="10"/>
        <v>0</v>
      </c>
      <c r="O89" s="35"/>
      <c r="P89" s="68"/>
      <c r="Q89" s="68"/>
      <c r="R89" s="68"/>
      <c r="S89" s="35"/>
      <c r="T89" s="102">
        <f t="shared" si="11"/>
        <v>0</v>
      </c>
      <c r="U89" s="103">
        <f>(H89+N89+T89)/'П 1'!C87</f>
        <v>0.15</v>
      </c>
      <c r="V89" s="36">
        <v>0</v>
      </c>
      <c r="W89" s="36">
        <v>0</v>
      </c>
      <c r="X89" s="36">
        <v>0</v>
      </c>
      <c r="Y89" s="36"/>
      <c r="Z89" s="104">
        <f t="shared" si="12"/>
        <v>0</v>
      </c>
      <c r="AA89" s="36">
        <v>0</v>
      </c>
      <c r="AB89" s="36">
        <v>0</v>
      </c>
      <c r="AC89" s="36">
        <v>0</v>
      </c>
      <c r="AD89" s="36"/>
      <c r="AE89" s="104">
        <f t="shared" si="13"/>
        <v>0</v>
      </c>
      <c r="AF89" s="36">
        <v>0</v>
      </c>
      <c r="AG89" s="36">
        <v>0</v>
      </c>
      <c r="AH89" s="36">
        <v>0</v>
      </c>
      <c r="AI89" s="36"/>
      <c r="AJ89" s="104">
        <f t="shared" si="14"/>
        <v>0</v>
      </c>
      <c r="AK89" s="103">
        <f t="shared" si="15"/>
        <v>0</v>
      </c>
      <c r="AL89" s="105">
        <f t="shared" si="16"/>
        <v>0.189</v>
      </c>
      <c r="AM89" s="102">
        <f t="shared" si="17"/>
        <v>81</v>
      </c>
    </row>
    <row r="90" spans="1:39" ht="12.75">
      <c r="A90" s="1">
        <v>80</v>
      </c>
      <c r="B90" s="2" t="s">
        <v>79</v>
      </c>
      <c r="C90" s="18">
        <v>4</v>
      </c>
      <c r="D90" s="18">
        <v>3</v>
      </c>
      <c r="E90" s="18"/>
      <c r="F90" s="18"/>
      <c r="G90" s="18">
        <v>2</v>
      </c>
      <c r="H90" s="102">
        <f t="shared" si="9"/>
        <v>13.4</v>
      </c>
      <c r="I90" s="35">
        <v>0</v>
      </c>
      <c r="J90" s="35">
        <v>1</v>
      </c>
      <c r="K90" s="35">
        <v>1</v>
      </c>
      <c r="L90" s="35">
        <v>0</v>
      </c>
      <c r="M90" s="35">
        <v>0</v>
      </c>
      <c r="N90" s="102">
        <f t="shared" si="10"/>
        <v>3</v>
      </c>
      <c r="O90" s="35"/>
      <c r="P90" s="68"/>
      <c r="Q90" s="68"/>
      <c r="R90" s="68"/>
      <c r="S90" s="35"/>
      <c r="T90" s="102">
        <f t="shared" si="11"/>
        <v>0</v>
      </c>
      <c r="U90" s="103">
        <f>(H90+N90+T90)/'П 1'!C88</f>
        <v>0.5851417399804496</v>
      </c>
      <c r="V90" s="36">
        <v>3</v>
      </c>
      <c r="W90" s="36">
        <v>0</v>
      </c>
      <c r="X90" s="36">
        <v>0</v>
      </c>
      <c r="Y90" s="36"/>
      <c r="Z90" s="104">
        <f t="shared" si="12"/>
        <v>3</v>
      </c>
      <c r="AA90" s="36">
        <v>0</v>
      </c>
      <c r="AB90" s="36">
        <v>0</v>
      </c>
      <c r="AC90" s="36">
        <v>0</v>
      </c>
      <c r="AD90" s="36"/>
      <c r="AE90" s="104">
        <f t="shared" si="13"/>
        <v>0</v>
      </c>
      <c r="AF90" s="36">
        <v>0</v>
      </c>
      <c r="AG90" s="36">
        <v>0</v>
      </c>
      <c r="AH90" s="36">
        <v>0</v>
      </c>
      <c r="AI90" s="36"/>
      <c r="AJ90" s="104">
        <f t="shared" si="14"/>
        <v>0</v>
      </c>
      <c r="AK90" s="103">
        <f t="shared" si="15"/>
        <v>0</v>
      </c>
      <c r="AL90" s="105">
        <f t="shared" si="16"/>
        <v>0.7372785923753665</v>
      </c>
      <c r="AM90" s="102">
        <f t="shared" si="17"/>
        <v>74</v>
      </c>
    </row>
    <row r="91" spans="1:39" ht="12.75">
      <c r="A91" s="1">
        <v>81</v>
      </c>
      <c r="B91" s="2" t="s">
        <v>80</v>
      </c>
      <c r="C91" s="18">
        <v>7</v>
      </c>
      <c r="D91" s="18">
        <v>1</v>
      </c>
      <c r="E91" s="18"/>
      <c r="F91" s="18">
        <v>9</v>
      </c>
      <c r="G91" s="18">
        <v>7</v>
      </c>
      <c r="H91" s="102">
        <f t="shared" si="9"/>
        <v>28.3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102">
        <f t="shared" si="10"/>
        <v>0</v>
      </c>
      <c r="O91" s="35"/>
      <c r="P91" s="68"/>
      <c r="Q91" s="68"/>
      <c r="R91" s="68"/>
      <c r="S91" s="35">
        <v>1</v>
      </c>
      <c r="T91" s="102">
        <f t="shared" si="11"/>
        <v>1</v>
      </c>
      <c r="U91" s="103">
        <f>(H91+N91+T91)/'П 1'!C89</f>
        <v>1.5681085043988272</v>
      </c>
      <c r="V91" s="36">
        <v>2</v>
      </c>
      <c r="W91" s="36">
        <v>0</v>
      </c>
      <c r="X91" s="36">
        <v>0</v>
      </c>
      <c r="Y91" s="36">
        <v>1</v>
      </c>
      <c r="Z91" s="104">
        <f t="shared" si="12"/>
        <v>3</v>
      </c>
      <c r="AA91" s="36">
        <v>1</v>
      </c>
      <c r="AB91" s="36">
        <v>0</v>
      </c>
      <c r="AC91" s="36">
        <v>0</v>
      </c>
      <c r="AD91" s="36"/>
      <c r="AE91" s="104">
        <f t="shared" si="13"/>
        <v>1</v>
      </c>
      <c r="AF91" s="36">
        <v>0</v>
      </c>
      <c r="AG91" s="36">
        <v>0</v>
      </c>
      <c r="AH91" s="36">
        <v>0</v>
      </c>
      <c r="AI91" s="36"/>
      <c r="AJ91" s="104">
        <f t="shared" si="14"/>
        <v>0</v>
      </c>
      <c r="AK91" s="103">
        <f t="shared" si="15"/>
        <v>0.25</v>
      </c>
      <c r="AL91" s="105">
        <f t="shared" si="16"/>
        <v>1.5837895894428156</v>
      </c>
      <c r="AM91" s="102">
        <f t="shared" si="17"/>
        <v>60</v>
      </c>
    </row>
    <row r="92" spans="1:39" ht="12.75">
      <c r="A92" s="1">
        <v>82</v>
      </c>
      <c r="B92" s="2" t="s">
        <v>81</v>
      </c>
      <c r="C92" s="18">
        <v>34</v>
      </c>
      <c r="D92" s="18">
        <v>2</v>
      </c>
      <c r="E92" s="18">
        <v>2</v>
      </c>
      <c r="F92" s="18"/>
      <c r="G92" s="18">
        <v>1</v>
      </c>
      <c r="H92" s="102">
        <f t="shared" si="9"/>
        <v>58</v>
      </c>
      <c r="I92" s="35">
        <v>6</v>
      </c>
      <c r="J92" s="35">
        <v>0</v>
      </c>
      <c r="K92" s="35">
        <v>1</v>
      </c>
      <c r="L92" s="35">
        <v>0</v>
      </c>
      <c r="M92" s="35">
        <v>0</v>
      </c>
      <c r="N92" s="102">
        <f t="shared" si="10"/>
        <v>10.2</v>
      </c>
      <c r="O92" s="35"/>
      <c r="P92" s="68"/>
      <c r="Q92" s="68"/>
      <c r="R92" s="68"/>
      <c r="S92" s="35">
        <v>1</v>
      </c>
      <c r="T92" s="102">
        <f t="shared" si="11"/>
        <v>1</v>
      </c>
      <c r="U92" s="103">
        <f>(H92+N92+T92)/'П 1'!C90</f>
        <v>2.1625</v>
      </c>
      <c r="V92" s="36">
        <v>5</v>
      </c>
      <c r="W92" s="36">
        <v>1</v>
      </c>
      <c r="X92" s="36">
        <v>0</v>
      </c>
      <c r="Y92" s="36"/>
      <c r="Z92" s="104">
        <f t="shared" si="12"/>
        <v>6</v>
      </c>
      <c r="AA92" s="36">
        <v>0</v>
      </c>
      <c r="AB92" s="36">
        <v>1</v>
      </c>
      <c r="AC92" s="36">
        <v>0</v>
      </c>
      <c r="AD92" s="36"/>
      <c r="AE92" s="104">
        <f t="shared" si="13"/>
        <v>1</v>
      </c>
      <c r="AF92" s="36">
        <v>0</v>
      </c>
      <c r="AG92" s="36">
        <v>0</v>
      </c>
      <c r="AH92" s="36">
        <v>0</v>
      </c>
      <c r="AI92" s="36">
        <v>1</v>
      </c>
      <c r="AJ92" s="104">
        <f t="shared" si="14"/>
        <v>1</v>
      </c>
      <c r="AK92" s="103">
        <f t="shared" si="15"/>
        <v>0.2857142857142857</v>
      </c>
      <c r="AL92" s="105">
        <f t="shared" si="16"/>
        <v>2.1068928571428573</v>
      </c>
      <c r="AM92" s="102">
        <f t="shared" si="17"/>
        <v>48</v>
      </c>
    </row>
  </sheetData>
  <sheetProtection/>
  <mergeCells count="1">
    <mergeCell ref="B3:AP4"/>
  </mergeCells>
  <printOptions/>
  <pageMargins left="0.3937007874015748" right="0.3937007874015748" top="0.3937007874015748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3:P9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66" sqref="M66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17.8515625" style="0" customWidth="1"/>
    <col min="4" max="4" width="19.140625" style="0" customWidth="1"/>
    <col min="5" max="5" width="12.421875" style="0" customWidth="1"/>
    <col min="6" max="6" width="13.140625" style="0" customWidth="1"/>
    <col min="7" max="7" width="16.57421875" style="0" customWidth="1"/>
    <col min="8" max="8" width="10.7109375" style="0" customWidth="1"/>
    <col min="9" max="9" width="10.140625" style="0" customWidth="1"/>
    <col min="10" max="10" width="8.57421875" style="0" customWidth="1"/>
    <col min="11" max="11" width="10.140625" style="0" customWidth="1"/>
  </cols>
  <sheetData>
    <row r="1" ht="12.75" hidden="1"/>
    <row r="2" ht="12.75" hidden="1"/>
    <row r="3" spans="2:16" ht="22.5" customHeight="1" hidden="1">
      <c r="B3" s="108" t="s">
        <v>282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8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ht="17.25">
      <c r="B5" s="82" t="s">
        <v>283</v>
      </c>
    </row>
    <row r="6" ht="12.75" hidden="1"/>
    <row r="7" ht="12.75" hidden="1"/>
    <row r="8" ht="12.75" hidden="1"/>
    <row r="9" ht="12.75" hidden="1"/>
    <row r="10" spans="1:11" ht="38.25" customHeight="1">
      <c r="A10" s="15"/>
      <c r="B10" s="15"/>
      <c r="C10" s="12" t="s">
        <v>298</v>
      </c>
      <c r="D10" s="12" t="s">
        <v>279</v>
      </c>
      <c r="E10" s="13" t="s">
        <v>95</v>
      </c>
      <c r="F10" s="13" t="s">
        <v>281</v>
      </c>
      <c r="G10" s="13" t="s">
        <v>278</v>
      </c>
      <c r="H10" s="11" t="s">
        <v>280</v>
      </c>
      <c r="I10" s="11" t="s">
        <v>97</v>
      </c>
      <c r="J10" s="11" t="s">
        <v>170</v>
      </c>
      <c r="K10" s="11" t="s">
        <v>171</v>
      </c>
    </row>
    <row r="11" spans="1:11" ht="12" customHeight="1">
      <c r="A11" s="5">
        <v>1</v>
      </c>
      <c r="B11" s="6" t="s">
        <v>0</v>
      </c>
      <c r="C11" s="21">
        <v>144</v>
      </c>
      <c r="D11" s="25">
        <v>0</v>
      </c>
      <c r="E11" s="23">
        <f>(C11+D11)/'П 1'!C9</f>
        <v>12</v>
      </c>
      <c r="F11" s="25">
        <v>3</v>
      </c>
      <c r="G11" s="25">
        <v>0</v>
      </c>
      <c r="H11" s="25">
        <v>0</v>
      </c>
      <c r="I11" s="9">
        <f>IF(D11+F11=0,0,(G11+H11)/(D11+F11))</f>
        <v>0</v>
      </c>
      <c r="J11" s="9">
        <f>(1.26-I11)*E11</f>
        <v>15.120000000000001</v>
      </c>
      <c r="K11" s="35">
        <f>IF(E11=0,82,RANK(J11,J$11:J$92,0))</f>
        <v>20</v>
      </c>
    </row>
    <row r="12" spans="1:11" ht="12.75">
      <c r="A12" s="1">
        <v>2</v>
      </c>
      <c r="B12" s="2" t="s">
        <v>1</v>
      </c>
      <c r="C12" s="21">
        <v>880</v>
      </c>
      <c r="D12" s="25">
        <v>1</v>
      </c>
      <c r="E12" s="23">
        <f>(C12+D12)/'П 1'!C10</f>
        <v>22.58974358974359</v>
      </c>
      <c r="F12" s="25">
        <v>15</v>
      </c>
      <c r="G12" s="25">
        <v>4</v>
      </c>
      <c r="H12" s="25">
        <v>0</v>
      </c>
      <c r="I12" s="9">
        <f aca="true" t="shared" si="0" ref="I12:I75">IF(D12+F12=0,0,(G12+H12)/(D12+F12))</f>
        <v>0.25</v>
      </c>
      <c r="J12" s="9">
        <f aca="true" t="shared" si="1" ref="J12:J75">(1.26-I12)*E12</f>
        <v>22.81564102564103</v>
      </c>
      <c r="K12" s="35">
        <f aca="true" t="shared" si="2" ref="K12:K75">IF(E12=0,82,RANK(J12,J$11:J$92,0))</f>
        <v>9</v>
      </c>
    </row>
    <row r="13" spans="1:11" ht="12.75">
      <c r="A13" s="1">
        <v>3</v>
      </c>
      <c r="B13" s="2" t="s">
        <v>2</v>
      </c>
      <c r="C13" s="21">
        <v>372</v>
      </c>
      <c r="D13" s="25">
        <v>0</v>
      </c>
      <c r="E13" s="23">
        <f>(C13+D13)/'П 1'!C11</f>
        <v>26.571428571428573</v>
      </c>
      <c r="F13" s="25">
        <v>2</v>
      </c>
      <c r="G13" s="25">
        <v>0</v>
      </c>
      <c r="H13" s="25">
        <v>0</v>
      </c>
      <c r="I13" s="9">
        <f t="shared" si="0"/>
        <v>0</v>
      </c>
      <c r="J13" s="9">
        <f t="shared" si="1"/>
        <v>33.480000000000004</v>
      </c>
      <c r="K13" s="35">
        <f t="shared" si="2"/>
        <v>4</v>
      </c>
    </row>
    <row r="14" spans="1:11" ht="12.75">
      <c r="A14" s="1">
        <v>4</v>
      </c>
      <c r="B14" s="2" t="s">
        <v>3</v>
      </c>
      <c r="C14" s="29">
        <v>467</v>
      </c>
      <c r="D14" s="25">
        <v>5</v>
      </c>
      <c r="E14" s="23">
        <f>(C14+D14)/'П 1'!C12</f>
        <v>20.535192800524467</v>
      </c>
      <c r="F14" s="25">
        <v>8</v>
      </c>
      <c r="G14" s="25">
        <v>3</v>
      </c>
      <c r="H14" s="25">
        <v>0</v>
      </c>
      <c r="I14" s="9">
        <f t="shared" si="0"/>
        <v>0.23076923076923078</v>
      </c>
      <c r="J14" s="9">
        <f t="shared" si="1"/>
        <v>21.13545228238595</v>
      </c>
      <c r="K14" s="35">
        <f t="shared" si="2"/>
        <v>14</v>
      </c>
    </row>
    <row r="15" spans="1:11" ht="12.75">
      <c r="A15" s="1">
        <v>5</v>
      </c>
      <c r="B15" s="2" t="s">
        <v>4</v>
      </c>
      <c r="C15" s="21">
        <v>337</v>
      </c>
      <c r="D15" s="25">
        <v>3</v>
      </c>
      <c r="E15" s="23">
        <f>(C15+D15)/'П 1'!C13</f>
        <v>11.112106017191978</v>
      </c>
      <c r="F15" s="25">
        <v>4</v>
      </c>
      <c r="G15" s="25">
        <v>3</v>
      </c>
      <c r="H15" s="25">
        <v>0</v>
      </c>
      <c r="I15" s="9">
        <f t="shared" si="0"/>
        <v>0.42857142857142855</v>
      </c>
      <c r="J15" s="9">
        <f t="shared" si="1"/>
        <v>9.238922431436759</v>
      </c>
      <c r="K15" s="35">
        <f t="shared" si="2"/>
        <v>45</v>
      </c>
    </row>
    <row r="16" spans="1:11" ht="12.75">
      <c r="A16" s="1">
        <v>6</v>
      </c>
      <c r="B16" s="2" t="s">
        <v>5</v>
      </c>
      <c r="C16" s="21">
        <v>249</v>
      </c>
      <c r="D16" s="25">
        <v>0</v>
      </c>
      <c r="E16" s="23">
        <f>(C16+D16)/'П 1'!C14</f>
        <v>9.96</v>
      </c>
      <c r="F16" s="25">
        <v>28</v>
      </c>
      <c r="G16" s="25">
        <v>6</v>
      </c>
      <c r="H16" s="25">
        <v>0</v>
      </c>
      <c r="I16" s="9">
        <f t="shared" si="0"/>
        <v>0.21428571428571427</v>
      </c>
      <c r="J16" s="9">
        <f t="shared" si="1"/>
        <v>10.415314285714288</v>
      </c>
      <c r="K16" s="35">
        <f t="shared" si="2"/>
        <v>33</v>
      </c>
    </row>
    <row r="17" spans="1:11" ht="12.75">
      <c r="A17" s="1">
        <v>7</v>
      </c>
      <c r="B17" s="2" t="s">
        <v>6</v>
      </c>
      <c r="C17" s="29">
        <v>493</v>
      </c>
      <c r="D17" s="25">
        <v>1</v>
      </c>
      <c r="E17" s="23">
        <f>(C17+D17)/'П 1'!C15</f>
        <v>10.51063829787234</v>
      </c>
      <c r="F17" s="31">
        <v>27</v>
      </c>
      <c r="G17" s="31">
        <v>0</v>
      </c>
      <c r="H17" s="25">
        <v>0</v>
      </c>
      <c r="I17" s="9">
        <f t="shared" si="0"/>
        <v>0</v>
      </c>
      <c r="J17" s="9">
        <f t="shared" si="1"/>
        <v>13.243404255319149</v>
      </c>
      <c r="K17" s="35">
        <f t="shared" si="2"/>
        <v>25</v>
      </c>
    </row>
    <row r="18" spans="1:11" ht="12.75">
      <c r="A18" s="1">
        <v>8</v>
      </c>
      <c r="B18" s="2" t="s">
        <v>7</v>
      </c>
      <c r="C18" s="21">
        <v>191</v>
      </c>
      <c r="D18" s="25">
        <v>3</v>
      </c>
      <c r="E18" s="23">
        <f>(C18+D18)/'П 1'!C16</f>
        <v>5.542857142857143</v>
      </c>
      <c r="F18" s="25">
        <v>19</v>
      </c>
      <c r="G18" s="25">
        <v>2</v>
      </c>
      <c r="H18" s="25">
        <v>0</v>
      </c>
      <c r="I18" s="9">
        <f t="shared" si="0"/>
        <v>0.09090909090909091</v>
      </c>
      <c r="J18" s="9">
        <f t="shared" si="1"/>
        <v>6.480103896103897</v>
      </c>
      <c r="K18" s="35">
        <f t="shared" si="2"/>
        <v>55</v>
      </c>
    </row>
    <row r="19" spans="1:13" ht="12.75">
      <c r="A19" s="1">
        <v>9</v>
      </c>
      <c r="B19" s="2" t="s">
        <v>8</v>
      </c>
      <c r="C19" s="21">
        <v>468</v>
      </c>
      <c r="D19" s="25">
        <v>0</v>
      </c>
      <c r="E19" s="23">
        <f>(C19+D19)/'П 1'!C17</f>
        <v>16.137931034482758</v>
      </c>
      <c r="F19" s="31">
        <v>1</v>
      </c>
      <c r="G19" s="25">
        <v>2</v>
      </c>
      <c r="H19" s="25">
        <v>0</v>
      </c>
      <c r="I19" s="20">
        <v>1</v>
      </c>
      <c r="J19" s="20">
        <f t="shared" si="1"/>
        <v>4.195862068965517</v>
      </c>
      <c r="K19" s="35">
        <f t="shared" si="2"/>
        <v>72</v>
      </c>
      <c r="M19" t="s">
        <v>306</v>
      </c>
    </row>
    <row r="20" spans="1:11" ht="12.75">
      <c r="A20" s="1">
        <v>10</v>
      </c>
      <c r="B20" s="2" t="s">
        <v>9</v>
      </c>
      <c r="C20" s="21">
        <v>108</v>
      </c>
      <c r="D20" s="25">
        <v>3</v>
      </c>
      <c r="E20" s="23">
        <f>(C20+D20)/'П 1'!C18</f>
        <v>5.973020787262274</v>
      </c>
      <c r="F20" s="25">
        <v>7</v>
      </c>
      <c r="G20" s="25">
        <v>0</v>
      </c>
      <c r="H20" s="25">
        <v>2</v>
      </c>
      <c r="I20" s="9">
        <f t="shared" si="0"/>
        <v>0.2</v>
      </c>
      <c r="J20" s="9">
        <f t="shared" si="1"/>
        <v>6.33140203449801</v>
      </c>
      <c r="K20" s="35">
        <f t="shared" si="2"/>
        <v>58</v>
      </c>
    </row>
    <row r="21" spans="1:11" ht="12.75">
      <c r="A21" s="1">
        <v>11</v>
      </c>
      <c r="B21" s="2" t="s">
        <v>10</v>
      </c>
      <c r="C21" s="21">
        <v>615</v>
      </c>
      <c r="D21" s="25">
        <v>3</v>
      </c>
      <c r="E21" s="23">
        <f>(C21+D21)/'П 1'!C19</f>
        <v>21.310344827586206</v>
      </c>
      <c r="F21" s="25">
        <v>2</v>
      </c>
      <c r="G21" s="25">
        <v>0</v>
      </c>
      <c r="H21" s="25">
        <v>0</v>
      </c>
      <c r="I21" s="9">
        <f t="shared" si="0"/>
        <v>0</v>
      </c>
      <c r="J21" s="9">
        <f t="shared" si="1"/>
        <v>26.85103448275862</v>
      </c>
      <c r="K21" s="35">
        <f t="shared" si="2"/>
        <v>7</v>
      </c>
    </row>
    <row r="22" spans="1:11" ht="12.75">
      <c r="A22" s="1">
        <v>12</v>
      </c>
      <c r="B22" s="2" t="s">
        <v>11</v>
      </c>
      <c r="C22" s="21">
        <v>315</v>
      </c>
      <c r="D22" s="25">
        <v>4</v>
      </c>
      <c r="E22" s="23">
        <f>(C22+D22)/'П 1'!C20</f>
        <v>7.5058823529411764</v>
      </c>
      <c r="F22" s="25">
        <v>9</v>
      </c>
      <c r="G22" s="25">
        <v>0</v>
      </c>
      <c r="H22" s="25">
        <v>0</v>
      </c>
      <c r="I22" s="9">
        <f t="shared" si="0"/>
        <v>0</v>
      </c>
      <c r="J22" s="9">
        <f t="shared" si="1"/>
        <v>9.457411764705883</v>
      </c>
      <c r="K22" s="35">
        <f t="shared" si="2"/>
        <v>42</v>
      </c>
    </row>
    <row r="23" spans="1:11" ht="12.75">
      <c r="A23" s="1">
        <v>13</v>
      </c>
      <c r="B23" s="2" t="s">
        <v>12</v>
      </c>
      <c r="C23" s="21">
        <v>232</v>
      </c>
      <c r="D23" s="25">
        <v>0</v>
      </c>
      <c r="E23" s="23">
        <f>(C23+D23)/'П 1'!C21</f>
        <v>6.628571428571429</v>
      </c>
      <c r="F23" s="25">
        <v>6</v>
      </c>
      <c r="G23" s="25">
        <v>3</v>
      </c>
      <c r="H23" s="25">
        <v>0</v>
      </c>
      <c r="I23" s="9">
        <f t="shared" si="0"/>
        <v>0.5</v>
      </c>
      <c r="J23" s="9">
        <f t="shared" si="1"/>
        <v>5.037714285714286</v>
      </c>
      <c r="K23" s="35">
        <f t="shared" si="2"/>
        <v>66</v>
      </c>
    </row>
    <row r="24" spans="1:11" ht="12.75">
      <c r="A24" s="1">
        <v>14</v>
      </c>
      <c r="B24" s="2" t="s">
        <v>13</v>
      </c>
      <c r="C24" s="21">
        <v>313</v>
      </c>
      <c r="D24" s="25">
        <v>6</v>
      </c>
      <c r="E24" s="23">
        <f>(C24+D24)/'П 1'!C22</f>
        <v>8.394736842105264</v>
      </c>
      <c r="F24" s="25">
        <v>15</v>
      </c>
      <c r="G24" s="25">
        <v>6</v>
      </c>
      <c r="H24" s="25">
        <v>0</v>
      </c>
      <c r="I24" s="9">
        <f t="shared" si="0"/>
        <v>0.2857142857142857</v>
      </c>
      <c r="J24" s="9">
        <f t="shared" si="1"/>
        <v>8.178872180451128</v>
      </c>
      <c r="K24" s="35">
        <f t="shared" si="2"/>
        <v>49</v>
      </c>
    </row>
    <row r="25" spans="1:11" ht="12.75">
      <c r="A25" s="1">
        <v>15</v>
      </c>
      <c r="B25" s="2" t="s">
        <v>15</v>
      </c>
      <c r="C25" s="21">
        <v>368</v>
      </c>
      <c r="D25" s="25">
        <v>2</v>
      </c>
      <c r="E25" s="23">
        <f>(C25+D25)/'П 1'!C23</f>
        <v>11.044776119402986</v>
      </c>
      <c r="F25" s="25">
        <v>6</v>
      </c>
      <c r="G25" s="25">
        <v>0</v>
      </c>
      <c r="H25" s="25">
        <v>1</v>
      </c>
      <c r="I25" s="9">
        <f t="shared" si="0"/>
        <v>0.125</v>
      </c>
      <c r="J25" s="9">
        <f t="shared" si="1"/>
        <v>12.53582089552239</v>
      </c>
      <c r="K25" s="35">
        <f t="shared" si="2"/>
        <v>26</v>
      </c>
    </row>
    <row r="26" spans="1:11" ht="12.75">
      <c r="A26" s="1">
        <v>16</v>
      </c>
      <c r="B26" s="2" t="s">
        <v>14</v>
      </c>
      <c r="C26" s="21">
        <v>67</v>
      </c>
      <c r="D26" s="25">
        <v>0</v>
      </c>
      <c r="E26" s="23">
        <f>(C26+D26)/'П 1'!C24</f>
        <v>5.583333333333333</v>
      </c>
      <c r="F26" s="25">
        <v>2</v>
      </c>
      <c r="G26" s="25">
        <v>0</v>
      </c>
      <c r="H26" s="25">
        <v>0</v>
      </c>
      <c r="I26" s="9">
        <f t="shared" si="0"/>
        <v>0</v>
      </c>
      <c r="J26" s="9">
        <f t="shared" si="1"/>
        <v>7.034999999999999</v>
      </c>
      <c r="K26" s="35">
        <f t="shared" si="2"/>
        <v>53</v>
      </c>
    </row>
    <row r="27" spans="1:11" ht="12.75">
      <c r="A27" s="1">
        <v>17</v>
      </c>
      <c r="B27" s="2" t="s">
        <v>16</v>
      </c>
      <c r="C27" s="21">
        <v>137</v>
      </c>
      <c r="D27" s="25">
        <v>1</v>
      </c>
      <c r="E27" s="23">
        <f>(C27+D27)/'П 1'!C25</f>
        <v>6.413292589763178</v>
      </c>
      <c r="F27" s="25">
        <v>25</v>
      </c>
      <c r="G27" s="25">
        <v>4</v>
      </c>
      <c r="H27" s="25">
        <v>0</v>
      </c>
      <c r="I27" s="9">
        <f t="shared" si="0"/>
        <v>0.15384615384615385</v>
      </c>
      <c r="J27" s="9">
        <f t="shared" si="1"/>
        <v>7.0940882646764996</v>
      </c>
      <c r="K27" s="35">
        <f t="shared" si="2"/>
        <v>52</v>
      </c>
    </row>
    <row r="28" spans="1:11" ht="12.75">
      <c r="A28" s="1">
        <v>18</v>
      </c>
      <c r="B28" s="2" t="s">
        <v>17</v>
      </c>
      <c r="C28" s="21">
        <v>143</v>
      </c>
      <c r="D28" s="25">
        <v>2</v>
      </c>
      <c r="E28" s="23">
        <f>(C28+D28)/'П 1'!C26</f>
        <v>6.041666666666667</v>
      </c>
      <c r="F28" s="25">
        <v>5</v>
      </c>
      <c r="G28" s="25">
        <v>0</v>
      </c>
      <c r="H28" s="25">
        <v>1</v>
      </c>
      <c r="I28" s="9">
        <f t="shared" si="0"/>
        <v>0.14285714285714285</v>
      </c>
      <c r="J28" s="9">
        <f t="shared" si="1"/>
        <v>6.749404761904763</v>
      </c>
      <c r="K28" s="35">
        <f t="shared" si="2"/>
        <v>54</v>
      </c>
    </row>
    <row r="29" spans="1:11" ht="12.75">
      <c r="A29" s="1">
        <v>19</v>
      </c>
      <c r="B29" s="2" t="s">
        <v>18</v>
      </c>
      <c r="C29" s="21">
        <v>355</v>
      </c>
      <c r="D29" s="25">
        <v>5</v>
      </c>
      <c r="E29" s="23">
        <f>(C29+D29)/'П 1'!C27</f>
        <v>8.559702950947822</v>
      </c>
      <c r="F29" s="25">
        <v>7</v>
      </c>
      <c r="G29" s="25">
        <v>1</v>
      </c>
      <c r="H29" s="25">
        <v>0</v>
      </c>
      <c r="I29" s="9">
        <f t="shared" si="0"/>
        <v>0.08333333333333333</v>
      </c>
      <c r="J29" s="9">
        <f t="shared" si="1"/>
        <v>10.071917138948605</v>
      </c>
      <c r="K29" s="35">
        <f t="shared" si="2"/>
        <v>37</v>
      </c>
    </row>
    <row r="30" spans="1:11" ht="12.75">
      <c r="A30" s="1">
        <v>20</v>
      </c>
      <c r="B30" s="2" t="s">
        <v>19</v>
      </c>
      <c r="C30" s="21">
        <v>663</v>
      </c>
      <c r="D30" s="25">
        <v>0</v>
      </c>
      <c r="E30" s="23">
        <f>(C30+D30)/'П 1'!C28</f>
        <v>33.15</v>
      </c>
      <c r="F30" s="25">
        <v>0</v>
      </c>
      <c r="G30" s="25">
        <v>0</v>
      </c>
      <c r="H30" s="25">
        <v>0</v>
      </c>
      <c r="I30" s="9">
        <f t="shared" si="0"/>
        <v>0</v>
      </c>
      <c r="J30" s="9">
        <f t="shared" si="1"/>
        <v>41.769</v>
      </c>
      <c r="K30" s="35">
        <f t="shared" si="2"/>
        <v>2</v>
      </c>
    </row>
    <row r="31" spans="1:11" ht="12.75">
      <c r="A31" s="1">
        <v>21</v>
      </c>
      <c r="B31" s="2" t="s">
        <v>20</v>
      </c>
      <c r="C31" s="21">
        <v>85</v>
      </c>
      <c r="D31" s="25">
        <v>0</v>
      </c>
      <c r="E31" s="23">
        <f>(C31+D31)/'П 1'!C29</f>
        <v>3.4693877551020407</v>
      </c>
      <c r="F31" s="25">
        <v>10</v>
      </c>
      <c r="G31" s="25">
        <v>0</v>
      </c>
      <c r="H31" s="25">
        <v>0</v>
      </c>
      <c r="I31" s="9">
        <f t="shared" si="0"/>
        <v>0</v>
      </c>
      <c r="J31" s="9">
        <f t="shared" si="1"/>
        <v>4.371428571428571</v>
      </c>
      <c r="K31" s="35">
        <f t="shared" si="2"/>
        <v>70</v>
      </c>
    </row>
    <row r="32" spans="1:11" ht="12.75">
      <c r="A32" s="1">
        <v>22</v>
      </c>
      <c r="B32" s="2" t="s">
        <v>21</v>
      </c>
      <c r="C32" s="21">
        <v>87</v>
      </c>
      <c r="D32" s="25">
        <v>2</v>
      </c>
      <c r="E32" s="23">
        <f>(C32+D32)/'П 1'!C30</f>
        <v>6.846153846153846</v>
      </c>
      <c r="F32" s="25">
        <v>1</v>
      </c>
      <c r="G32" s="25">
        <v>1</v>
      </c>
      <c r="H32" s="25">
        <v>0</v>
      </c>
      <c r="I32" s="9">
        <f t="shared" si="0"/>
        <v>0.3333333333333333</v>
      </c>
      <c r="J32" s="9">
        <f t="shared" si="1"/>
        <v>6.344102564102564</v>
      </c>
      <c r="K32" s="35">
        <f t="shared" si="2"/>
        <v>57</v>
      </c>
    </row>
    <row r="33" spans="1:11" ht="12.75">
      <c r="A33" s="1">
        <v>23</v>
      </c>
      <c r="B33" s="2" t="s">
        <v>22</v>
      </c>
      <c r="C33" s="21">
        <v>54</v>
      </c>
      <c r="D33" s="25">
        <v>0</v>
      </c>
      <c r="E33" s="23">
        <f>(C33+D33)/'П 1'!C31</f>
        <v>2.25</v>
      </c>
      <c r="F33" s="25">
        <v>1</v>
      </c>
      <c r="G33" s="25">
        <v>0</v>
      </c>
      <c r="H33" s="25">
        <v>0</v>
      </c>
      <c r="I33" s="9">
        <f t="shared" si="0"/>
        <v>0</v>
      </c>
      <c r="J33" s="9">
        <f t="shared" si="1"/>
        <v>2.835</v>
      </c>
      <c r="K33" s="35">
        <f t="shared" si="2"/>
        <v>80</v>
      </c>
    </row>
    <row r="34" spans="1:11" ht="12.75">
      <c r="A34" s="1">
        <v>24</v>
      </c>
      <c r="B34" s="2" t="s">
        <v>23</v>
      </c>
      <c r="C34" s="21">
        <v>152</v>
      </c>
      <c r="D34" s="25">
        <v>2</v>
      </c>
      <c r="E34" s="23">
        <f>(C34+D34)/'П 1'!C32</f>
        <v>8.241935483870968</v>
      </c>
      <c r="F34" s="25">
        <v>5</v>
      </c>
      <c r="G34" s="25">
        <v>3</v>
      </c>
      <c r="H34" s="25">
        <v>1</v>
      </c>
      <c r="I34" s="9">
        <f t="shared" si="0"/>
        <v>0.5714285714285714</v>
      </c>
      <c r="J34" s="9">
        <f t="shared" si="1"/>
        <v>5.675161290322581</v>
      </c>
      <c r="K34" s="35">
        <f t="shared" si="2"/>
        <v>63</v>
      </c>
    </row>
    <row r="35" spans="1:11" ht="12.75">
      <c r="A35" s="1">
        <v>25</v>
      </c>
      <c r="B35" s="2" t="s">
        <v>24</v>
      </c>
      <c r="C35" s="21">
        <v>269</v>
      </c>
      <c r="D35" s="25">
        <v>2</v>
      </c>
      <c r="E35" s="23">
        <f>(C35+D35)/'П 1'!C33</f>
        <v>15.941176470588236</v>
      </c>
      <c r="F35" s="25">
        <v>0</v>
      </c>
      <c r="G35" s="25">
        <v>0</v>
      </c>
      <c r="H35" s="25">
        <v>0</v>
      </c>
      <c r="I35" s="9">
        <f t="shared" si="0"/>
        <v>0</v>
      </c>
      <c r="J35" s="9">
        <f t="shared" si="1"/>
        <v>20.085882352941177</v>
      </c>
      <c r="K35" s="35">
        <f t="shared" si="2"/>
        <v>15</v>
      </c>
    </row>
    <row r="36" spans="1:11" ht="12.75">
      <c r="A36" s="1">
        <v>26</v>
      </c>
      <c r="B36" s="2" t="s">
        <v>25</v>
      </c>
      <c r="C36" s="21">
        <v>68</v>
      </c>
      <c r="D36" s="25">
        <v>2</v>
      </c>
      <c r="E36" s="23">
        <f>(C36+D36)/'П 1'!C34</f>
        <v>3.5711789782654275</v>
      </c>
      <c r="F36" s="25">
        <v>0</v>
      </c>
      <c r="G36" s="25">
        <v>0</v>
      </c>
      <c r="H36" s="25">
        <v>0</v>
      </c>
      <c r="I36" s="9">
        <f t="shared" si="0"/>
        <v>0</v>
      </c>
      <c r="J36" s="9">
        <f t="shared" si="1"/>
        <v>4.499685512614438</v>
      </c>
      <c r="K36" s="35">
        <f t="shared" si="2"/>
        <v>69</v>
      </c>
    </row>
    <row r="37" spans="1:11" ht="12.75">
      <c r="A37" s="1">
        <v>27</v>
      </c>
      <c r="B37" s="2" t="s">
        <v>26</v>
      </c>
      <c r="C37" s="21">
        <v>1034</v>
      </c>
      <c r="D37" s="25">
        <v>3</v>
      </c>
      <c r="E37" s="23">
        <f>(C37+D37)/'П 1'!C35</f>
        <v>22.543478260869566</v>
      </c>
      <c r="F37" s="25">
        <v>14</v>
      </c>
      <c r="G37" s="25">
        <v>5</v>
      </c>
      <c r="H37" s="25">
        <v>0</v>
      </c>
      <c r="I37" s="9">
        <f t="shared" si="0"/>
        <v>0.29411764705882354</v>
      </c>
      <c r="J37" s="9">
        <f t="shared" si="1"/>
        <v>21.774347826086956</v>
      </c>
      <c r="K37" s="35">
        <f t="shared" si="2"/>
        <v>12</v>
      </c>
    </row>
    <row r="38" spans="1:11" ht="12.75">
      <c r="A38" s="1">
        <v>28</v>
      </c>
      <c r="B38" s="2" t="s">
        <v>27</v>
      </c>
      <c r="C38" s="21">
        <v>221</v>
      </c>
      <c r="D38" s="25">
        <v>0</v>
      </c>
      <c r="E38" s="23">
        <f>(C38+D38)/'П 1'!C36</f>
        <v>7.892857142857143</v>
      </c>
      <c r="F38" s="25">
        <v>16</v>
      </c>
      <c r="G38" s="25">
        <v>0</v>
      </c>
      <c r="H38" s="25">
        <v>0</v>
      </c>
      <c r="I38" s="9">
        <f t="shared" si="0"/>
        <v>0</v>
      </c>
      <c r="J38" s="9">
        <f t="shared" si="1"/>
        <v>9.945</v>
      </c>
      <c r="K38" s="35">
        <f t="shared" si="2"/>
        <v>39</v>
      </c>
    </row>
    <row r="39" spans="1:11" ht="12.75">
      <c r="A39" s="1">
        <v>29</v>
      </c>
      <c r="B39" s="2" t="s">
        <v>28</v>
      </c>
      <c r="C39" s="21">
        <v>50</v>
      </c>
      <c r="D39" s="25">
        <v>0</v>
      </c>
      <c r="E39" s="23">
        <f>(C39+D39)/'П 1'!C37</f>
        <v>1.6341332378223496</v>
      </c>
      <c r="F39" s="25">
        <v>18</v>
      </c>
      <c r="G39" s="25">
        <v>2</v>
      </c>
      <c r="H39" s="25">
        <v>0</v>
      </c>
      <c r="I39" s="9">
        <f t="shared" si="0"/>
        <v>0.1111111111111111</v>
      </c>
      <c r="J39" s="9">
        <f t="shared" si="1"/>
        <v>1.8774375198981217</v>
      </c>
      <c r="K39" s="35">
        <f t="shared" si="2"/>
        <v>81</v>
      </c>
    </row>
    <row r="40" spans="1:11" ht="12.75">
      <c r="A40" s="1">
        <v>30</v>
      </c>
      <c r="B40" s="2" t="s">
        <v>29</v>
      </c>
      <c r="C40" s="21">
        <v>92</v>
      </c>
      <c r="D40" s="25">
        <v>0</v>
      </c>
      <c r="E40" s="23">
        <f>(C40+D40)/'П 1'!C38</f>
        <v>4.717948717948718</v>
      </c>
      <c r="F40" s="25">
        <v>0</v>
      </c>
      <c r="G40" s="25">
        <v>0</v>
      </c>
      <c r="H40" s="25">
        <v>0</v>
      </c>
      <c r="I40" s="9">
        <f t="shared" si="0"/>
        <v>0</v>
      </c>
      <c r="J40" s="9">
        <f t="shared" si="1"/>
        <v>5.944615384615385</v>
      </c>
      <c r="K40" s="35">
        <f t="shared" si="2"/>
        <v>61</v>
      </c>
    </row>
    <row r="41" spans="1:11" ht="12.75">
      <c r="A41" s="1">
        <v>31</v>
      </c>
      <c r="B41" s="2" t="s">
        <v>30</v>
      </c>
      <c r="C41" s="21">
        <v>471</v>
      </c>
      <c r="D41" s="25">
        <v>0</v>
      </c>
      <c r="E41" s="23">
        <f>(C41+D41)/'П 1'!C39</f>
        <v>7.915966386554622</v>
      </c>
      <c r="F41" s="25">
        <v>5</v>
      </c>
      <c r="G41" s="25">
        <v>0</v>
      </c>
      <c r="H41" s="25">
        <v>0</v>
      </c>
      <c r="I41" s="9">
        <f t="shared" si="0"/>
        <v>0</v>
      </c>
      <c r="J41" s="9">
        <f t="shared" si="1"/>
        <v>9.974117647058824</v>
      </c>
      <c r="K41" s="35">
        <f t="shared" si="2"/>
        <v>38</v>
      </c>
    </row>
    <row r="42" spans="1:11" ht="12.75">
      <c r="A42" s="1">
        <v>32</v>
      </c>
      <c r="B42" s="2" t="s">
        <v>31</v>
      </c>
      <c r="C42" s="21">
        <v>176</v>
      </c>
      <c r="D42" s="25">
        <v>0</v>
      </c>
      <c r="E42" s="23">
        <f>(C42+D42)/'П 1'!C40</f>
        <v>3.395169388510121</v>
      </c>
      <c r="F42" s="31">
        <v>33</v>
      </c>
      <c r="G42" s="25">
        <v>5</v>
      </c>
      <c r="H42" s="25">
        <v>1</v>
      </c>
      <c r="I42" s="9">
        <f t="shared" si="0"/>
        <v>0.18181818181818182</v>
      </c>
      <c r="J42" s="9">
        <f t="shared" si="1"/>
        <v>3.660609904339094</v>
      </c>
      <c r="K42" s="35">
        <f t="shared" si="2"/>
        <v>77</v>
      </c>
    </row>
    <row r="43" spans="1:11" ht="12.75">
      <c r="A43" s="1">
        <v>33</v>
      </c>
      <c r="B43" s="2" t="s">
        <v>32</v>
      </c>
      <c r="C43" s="21">
        <v>136</v>
      </c>
      <c r="D43" s="25">
        <v>1</v>
      </c>
      <c r="E43" s="23">
        <f>(C43+D43)/'П 1'!C41</f>
        <v>7.2105263157894735</v>
      </c>
      <c r="F43" s="25">
        <v>2</v>
      </c>
      <c r="G43" s="25">
        <v>0</v>
      </c>
      <c r="H43" s="25">
        <v>0</v>
      </c>
      <c r="I43" s="9">
        <f t="shared" si="0"/>
        <v>0</v>
      </c>
      <c r="J43" s="9">
        <f t="shared" si="1"/>
        <v>9.085263157894737</v>
      </c>
      <c r="K43" s="35">
        <f t="shared" si="2"/>
        <v>46</v>
      </c>
    </row>
    <row r="44" spans="1:11" ht="12.75">
      <c r="A44" s="1">
        <v>34</v>
      </c>
      <c r="B44" s="2" t="s">
        <v>33</v>
      </c>
      <c r="C44" s="21">
        <v>124</v>
      </c>
      <c r="D44" s="25">
        <v>1</v>
      </c>
      <c r="E44" s="23">
        <f>(C44+D44)/'П 1'!C42</f>
        <v>5</v>
      </c>
      <c r="F44" s="25">
        <v>0</v>
      </c>
      <c r="G44" s="25">
        <v>0</v>
      </c>
      <c r="H44" s="25">
        <v>0</v>
      </c>
      <c r="I44" s="9">
        <f t="shared" si="0"/>
        <v>0</v>
      </c>
      <c r="J44" s="9">
        <f t="shared" si="1"/>
        <v>6.3</v>
      </c>
      <c r="K44" s="35">
        <f t="shared" si="2"/>
        <v>59</v>
      </c>
    </row>
    <row r="45" spans="1:11" s="27" customFormat="1" ht="12.75">
      <c r="A45" s="1">
        <v>35</v>
      </c>
      <c r="B45" s="2" t="s">
        <v>34</v>
      </c>
      <c r="C45" s="29">
        <v>151</v>
      </c>
      <c r="D45" s="31">
        <v>0</v>
      </c>
      <c r="E45" s="23">
        <f>(C45+D45)/'П 1'!C43</f>
        <v>4.4411764705882355</v>
      </c>
      <c r="F45" s="31">
        <v>3</v>
      </c>
      <c r="G45" s="31">
        <v>1</v>
      </c>
      <c r="H45" s="31">
        <v>0</v>
      </c>
      <c r="I45" s="9">
        <f t="shared" si="0"/>
        <v>0.3333333333333333</v>
      </c>
      <c r="J45" s="9">
        <f t="shared" si="1"/>
        <v>4.115490196078432</v>
      </c>
      <c r="K45" s="35">
        <f t="shared" si="2"/>
        <v>73</v>
      </c>
    </row>
    <row r="46" spans="1:11" ht="12.75">
      <c r="A46" s="1">
        <v>36</v>
      </c>
      <c r="B46" s="2" t="s">
        <v>35</v>
      </c>
      <c r="C46" s="21">
        <v>252</v>
      </c>
      <c r="D46" s="25">
        <v>0</v>
      </c>
      <c r="E46" s="23">
        <f>(C46+D46)/'П 1'!C44</f>
        <v>7.875</v>
      </c>
      <c r="F46" s="25">
        <v>2</v>
      </c>
      <c r="G46" s="25">
        <v>1</v>
      </c>
      <c r="H46" s="25">
        <v>0</v>
      </c>
      <c r="I46" s="9">
        <f t="shared" si="0"/>
        <v>0.5</v>
      </c>
      <c r="J46" s="9">
        <f t="shared" si="1"/>
        <v>5.985</v>
      </c>
      <c r="K46" s="35">
        <f t="shared" si="2"/>
        <v>60</v>
      </c>
    </row>
    <row r="47" spans="1:11" ht="12.75">
      <c r="A47" s="1">
        <v>37</v>
      </c>
      <c r="B47" s="2" t="s">
        <v>36</v>
      </c>
      <c r="C47" s="21">
        <v>137</v>
      </c>
      <c r="D47" s="25">
        <v>0</v>
      </c>
      <c r="E47" s="23">
        <f>(C47+D47)/'П 1'!C45</f>
        <v>7.718012038894891</v>
      </c>
      <c r="F47" s="25">
        <v>2</v>
      </c>
      <c r="G47" s="25">
        <v>1</v>
      </c>
      <c r="H47" s="25">
        <v>0</v>
      </c>
      <c r="I47" s="9">
        <f t="shared" si="0"/>
        <v>0.5</v>
      </c>
      <c r="J47" s="9">
        <f t="shared" si="1"/>
        <v>5.865689149560117</v>
      </c>
      <c r="K47" s="35">
        <f t="shared" si="2"/>
        <v>62</v>
      </c>
    </row>
    <row r="48" spans="1:11" ht="12.75">
      <c r="A48" s="1">
        <v>38</v>
      </c>
      <c r="B48" s="2" t="s">
        <v>37</v>
      </c>
      <c r="C48" s="21">
        <v>172</v>
      </c>
      <c r="D48" s="25">
        <v>1</v>
      </c>
      <c r="E48" s="23">
        <f>(C48+D48)/'П 1'!C46</f>
        <v>9.35135135135135</v>
      </c>
      <c r="F48" s="25">
        <v>4</v>
      </c>
      <c r="G48" s="25">
        <v>1</v>
      </c>
      <c r="H48" s="25">
        <v>0</v>
      </c>
      <c r="I48" s="9">
        <f t="shared" si="0"/>
        <v>0.2</v>
      </c>
      <c r="J48" s="9">
        <f t="shared" si="1"/>
        <v>9.912432432432432</v>
      </c>
      <c r="K48" s="35">
        <f t="shared" si="2"/>
        <v>40</v>
      </c>
    </row>
    <row r="49" spans="1:11" ht="12.75">
      <c r="A49" s="1">
        <v>39</v>
      </c>
      <c r="B49" s="2" t="s">
        <v>38</v>
      </c>
      <c r="C49" s="21">
        <v>73</v>
      </c>
      <c r="D49" s="25">
        <v>0</v>
      </c>
      <c r="E49" s="23">
        <f>(C49+D49)/'П 1'!C47</f>
        <v>3.8421052631578947</v>
      </c>
      <c r="F49" s="25">
        <v>3</v>
      </c>
      <c r="G49" s="25">
        <v>0</v>
      </c>
      <c r="H49" s="25">
        <v>0</v>
      </c>
      <c r="I49" s="9">
        <f t="shared" si="0"/>
        <v>0</v>
      </c>
      <c r="J49" s="9">
        <f t="shared" si="1"/>
        <v>4.841052631578948</v>
      </c>
      <c r="K49" s="35">
        <f t="shared" si="2"/>
        <v>67</v>
      </c>
    </row>
    <row r="50" spans="1:11" ht="12.75">
      <c r="A50" s="1">
        <v>40</v>
      </c>
      <c r="B50" s="2" t="s">
        <v>39</v>
      </c>
      <c r="C50" s="21">
        <v>3237</v>
      </c>
      <c r="D50" s="31">
        <v>6</v>
      </c>
      <c r="E50" s="23">
        <f>(C50+D50)/'П 1'!C48</f>
        <v>30.885714285714286</v>
      </c>
      <c r="F50" s="25">
        <v>89</v>
      </c>
      <c r="G50" s="25">
        <v>10</v>
      </c>
      <c r="H50" s="25">
        <v>0</v>
      </c>
      <c r="I50" s="9">
        <f t="shared" si="0"/>
        <v>0.10526315789473684</v>
      </c>
      <c r="J50" s="9">
        <f t="shared" si="1"/>
        <v>35.66487218045113</v>
      </c>
      <c r="K50" s="35">
        <f t="shared" si="2"/>
        <v>3</v>
      </c>
    </row>
    <row r="51" spans="1:11" ht="12.75">
      <c r="A51" s="1">
        <v>41</v>
      </c>
      <c r="B51" s="2" t="s">
        <v>40</v>
      </c>
      <c r="C51" s="21">
        <v>1152</v>
      </c>
      <c r="D51" s="25">
        <v>8</v>
      </c>
      <c r="E51" s="23">
        <f>(C51+D51)/'П 1'!C49</f>
        <v>19.173553719008265</v>
      </c>
      <c r="F51" s="25">
        <v>32</v>
      </c>
      <c r="G51" s="25">
        <v>3</v>
      </c>
      <c r="H51" s="25">
        <v>0</v>
      </c>
      <c r="I51" s="9">
        <f t="shared" si="0"/>
        <v>0.075</v>
      </c>
      <c r="J51" s="9">
        <f t="shared" si="1"/>
        <v>22.720661157024793</v>
      </c>
      <c r="K51" s="35">
        <f t="shared" si="2"/>
        <v>10</v>
      </c>
    </row>
    <row r="52" spans="1:11" ht="12.75">
      <c r="A52" s="1">
        <v>42</v>
      </c>
      <c r="B52" s="2" t="s">
        <v>41</v>
      </c>
      <c r="C52" s="21">
        <v>200</v>
      </c>
      <c r="D52" s="25">
        <v>2</v>
      </c>
      <c r="E52" s="23">
        <f>(C52+D52)/'П 1'!C50</f>
        <v>6.756781524926686</v>
      </c>
      <c r="F52" s="25">
        <v>8</v>
      </c>
      <c r="G52" s="25">
        <v>1</v>
      </c>
      <c r="H52" s="25">
        <v>0</v>
      </c>
      <c r="I52" s="9">
        <f t="shared" si="0"/>
        <v>0.1</v>
      </c>
      <c r="J52" s="9">
        <f t="shared" si="1"/>
        <v>7.837866568914955</v>
      </c>
      <c r="K52" s="35">
        <f t="shared" si="2"/>
        <v>51</v>
      </c>
    </row>
    <row r="53" spans="1:11" ht="12.75">
      <c r="A53" s="1">
        <v>43</v>
      </c>
      <c r="B53" s="2" t="s">
        <v>42</v>
      </c>
      <c r="C53" s="21">
        <v>17</v>
      </c>
      <c r="D53" s="25">
        <v>0</v>
      </c>
      <c r="E53" s="23">
        <f>(C53+D53)/'П 1'!C51</f>
        <v>1.4166666666666667</v>
      </c>
      <c r="F53" s="25">
        <v>3</v>
      </c>
      <c r="G53" s="25">
        <v>0</v>
      </c>
      <c r="H53" s="25">
        <v>0</v>
      </c>
      <c r="I53" s="9">
        <f t="shared" si="0"/>
        <v>0</v>
      </c>
      <c r="J53" s="9">
        <f t="shared" si="1"/>
        <v>1.7850000000000001</v>
      </c>
      <c r="K53" s="35">
        <f t="shared" si="2"/>
        <v>82</v>
      </c>
    </row>
    <row r="54" spans="1:11" ht="12.75">
      <c r="A54" s="1">
        <v>44</v>
      </c>
      <c r="B54" s="2" t="s">
        <v>43</v>
      </c>
      <c r="C54" s="21">
        <v>723</v>
      </c>
      <c r="D54" s="25">
        <v>1</v>
      </c>
      <c r="E54" s="23">
        <f>(C54+D54)/'П 1'!C52</f>
        <v>12.928571428571429</v>
      </c>
      <c r="F54" s="25">
        <v>10</v>
      </c>
      <c r="G54" s="25">
        <v>0</v>
      </c>
      <c r="H54" s="25">
        <v>0</v>
      </c>
      <c r="I54" s="9">
        <f t="shared" si="0"/>
        <v>0</v>
      </c>
      <c r="J54" s="9">
        <f t="shared" si="1"/>
        <v>16.29</v>
      </c>
      <c r="K54" s="35">
        <f t="shared" si="2"/>
        <v>18</v>
      </c>
    </row>
    <row r="55" spans="1:11" ht="12.75">
      <c r="A55" s="1">
        <v>45</v>
      </c>
      <c r="B55" s="2" t="s">
        <v>44</v>
      </c>
      <c r="C55" s="21">
        <v>60</v>
      </c>
      <c r="D55" s="25">
        <v>1</v>
      </c>
      <c r="E55" s="23">
        <f>(C55+D55)/'П 1'!C53</f>
        <v>3.210526315789474</v>
      </c>
      <c r="F55" s="31">
        <v>38</v>
      </c>
      <c r="G55" s="25">
        <v>2</v>
      </c>
      <c r="H55" s="25">
        <v>2</v>
      </c>
      <c r="I55" s="9">
        <f t="shared" si="0"/>
        <v>0.10256410256410256</v>
      </c>
      <c r="J55" s="9">
        <f t="shared" si="1"/>
        <v>3.7159784075573548</v>
      </c>
      <c r="K55" s="35">
        <f t="shared" si="2"/>
        <v>76</v>
      </c>
    </row>
    <row r="56" spans="1:11" ht="12.75">
      <c r="A56" s="1">
        <v>46</v>
      </c>
      <c r="B56" s="2" t="s">
        <v>45</v>
      </c>
      <c r="C56" s="21">
        <v>1104</v>
      </c>
      <c r="D56" s="25">
        <v>5</v>
      </c>
      <c r="E56" s="23">
        <f>(C56+D56)/'П 1'!C54</f>
        <v>21.745098039215687</v>
      </c>
      <c r="F56" s="25">
        <v>18</v>
      </c>
      <c r="G56" s="25">
        <v>1</v>
      </c>
      <c r="H56" s="25">
        <v>1</v>
      </c>
      <c r="I56" s="9">
        <f t="shared" si="0"/>
        <v>0.08695652173913043</v>
      </c>
      <c r="J56" s="9">
        <f t="shared" si="1"/>
        <v>25.507945439045187</v>
      </c>
      <c r="K56" s="35">
        <f t="shared" si="2"/>
        <v>8</v>
      </c>
    </row>
    <row r="57" spans="1:11" ht="12.75">
      <c r="A57" s="1">
        <v>47</v>
      </c>
      <c r="B57" s="2" t="s">
        <v>46</v>
      </c>
      <c r="C57" s="21">
        <v>679</v>
      </c>
      <c r="D57" s="25">
        <v>5</v>
      </c>
      <c r="E57" s="23">
        <f>(C57+D57)/'П 1'!C55</f>
        <v>16.285714285714285</v>
      </c>
      <c r="F57" s="25">
        <v>14</v>
      </c>
      <c r="G57" s="25">
        <v>9</v>
      </c>
      <c r="H57" s="25">
        <v>2</v>
      </c>
      <c r="I57" s="9">
        <f t="shared" si="0"/>
        <v>0.5789473684210527</v>
      </c>
      <c r="J57" s="9">
        <f t="shared" si="1"/>
        <v>11.09142857142857</v>
      </c>
      <c r="K57" s="35">
        <f t="shared" si="2"/>
        <v>30</v>
      </c>
    </row>
    <row r="58" spans="1:11" ht="12.75">
      <c r="A58" s="1">
        <v>48</v>
      </c>
      <c r="B58" s="2" t="s">
        <v>47</v>
      </c>
      <c r="C58" s="21">
        <v>340</v>
      </c>
      <c r="D58" s="25">
        <v>0</v>
      </c>
      <c r="E58" s="23">
        <f>(C58+D58)/'П 1'!C56</f>
        <v>8.947368421052632</v>
      </c>
      <c r="F58" s="25">
        <v>20</v>
      </c>
      <c r="G58" s="25">
        <v>1</v>
      </c>
      <c r="H58" s="25">
        <v>0</v>
      </c>
      <c r="I58" s="9">
        <f t="shared" si="0"/>
        <v>0.05</v>
      </c>
      <c r="J58" s="9">
        <f t="shared" si="1"/>
        <v>10.826315789473684</v>
      </c>
      <c r="K58" s="35">
        <f t="shared" si="2"/>
        <v>31</v>
      </c>
    </row>
    <row r="59" spans="1:11" ht="12.75">
      <c r="A59" s="1">
        <v>49</v>
      </c>
      <c r="B59" s="2" t="s">
        <v>48</v>
      </c>
      <c r="C59" s="21">
        <v>468</v>
      </c>
      <c r="D59" s="25">
        <v>0</v>
      </c>
      <c r="E59" s="23">
        <f>(C59+D59)/'П 1'!C57</f>
        <v>20.347826086956523</v>
      </c>
      <c r="F59" s="31">
        <v>2</v>
      </c>
      <c r="G59" s="25">
        <v>0</v>
      </c>
      <c r="H59" s="31">
        <v>1</v>
      </c>
      <c r="I59" s="9">
        <f t="shared" si="0"/>
        <v>0.5</v>
      </c>
      <c r="J59" s="9">
        <f t="shared" si="1"/>
        <v>15.464347826086957</v>
      </c>
      <c r="K59" s="35">
        <f t="shared" si="2"/>
        <v>19</v>
      </c>
    </row>
    <row r="60" spans="1:11" ht="12.75">
      <c r="A60" s="1">
        <v>50</v>
      </c>
      <c r="B60" s="2" t="s">
        <v>49</v>
      </c>
      <c r="C60" s="21">
        <v>123</v>
      </c>
      <c r="D60" s="25">
        <v>0</v>
      </c>
      <c r="E60" s="23">
        <f>(C60+D60)/'П 1'!C58</f>
        <v>5.125</v>
      </c>
      <c r="F60" s="25">
        <v>10</v>
      </c>
      <c r="G60" s="25">
        <v>0</v>
      </c>
      <c r="H60" s="25">
        <v>0</v>
      </c>
      <c r="I60" s="9">
        <f t="shared" si="0"/>
        <v>0</v>
      </c>
      <c r="J60" s="9">
        <f t="shared" si="1"/>
        <v>6.4575000000000005</v>
      </c>
      <c r="K60" s="35">
        <f t="shared" si="2"/>
        <v>56</v>
      </c>
    </row>
    <row r="61" spans="1:11" ht="12.75">
      <c r="A61" s="1">
        <v>51</v>
      </c>
      <c r="B61" s="2" t="s">
        <v>50</v>
      </c>
      <c r="C61" s="21">
        <v>579</v>
      </c>
      <c r="D61" s="25">
        <v>2</v>
      </c>
      <c r="E61" s="23">
        <f>(C61+D61)/'П 1'!C59</f>
        <v>12.911111111111111</v>
      </c>
      <c r="F61" s="25">
        <v>21</v>
      </c>
      <c r="G61" s="25">
        <v>5</v>
      </c>
      <c r="H61" s="25">
        <v>0</v>
      </c>
      <c r="I61" s="9">
        <f t="shared" si="0"/>
        <v>0.21739130434782608</v>
      </c>
      <c r="J61" s="9">
        <f t="shared" si="1"/>
        <v>13.461236714975845</v>
      </c>
      <c r="K61" s="35">
        <f t="shared" si="2"/>
        <v>24</v>
      </c>
    </row>
    <row r="62" spans="1:11" ht="12.75">
      <c r="A62" s="1">
        <v>52</v>
      </c>
      <c r="B62" s="2" t="s">
        <v>51</v>
      </c>
      <c r="C62" s="21">
        <v>282</v>
      </c>
      <c r="D62" s="25">
        <v>0</v>
      </c>
      <c r="E62" s="23">
        <f>(C62+D62)/'П 1'!C60</f>
        <v>7.587350729765591</v>
      </c>
      <c r="F62" s="31">
        <v>17</v>
      </c>
      <c r="G62" s="31">
        <v>8</v>
      </c>
      <c r="H62" s="31">
        <v>1</v>
      </c>
      <c r="I62" s="9">
        <f t="shared" si="0"/>
        <v>0.5294117647058824</v>
      </c>
      <c r="J62" s="9">
        <f t="shared" si="1"/>
        <v>5.543229180216978</v>
      </c>
      <c r="K62" s="35">
        <f t="shared" si="2"/>
        <v>64</v>
      </c>
    </row>
    <row r="63" spans="1:13" ht="12.75">
      <c r="A63" s="1">
        <v>53</v>
      </c>
      <c r="B63" s="2" t="s">
        <v>52</v>
      </c>
      <c r="C63" s="21">
        <v>223</v>
      </c>
      <c r="D63" s="25">
        <v>0</v>
      </c>
      <c r="E63" s="23">
        <f>(C63+D63)/'П 1'!C61</f>
        <v>12.38888888888889</v>
      </c>
      <c r="F63" s="25">
        <v>1</v>
      </c>
      <c r="G63" s="25">
        <v>2</v>
      </c>
      <c r="H63" s="25">
        <v>0</v>
      </c>
      <c r="I63" s="20">
        <v>1</v>
      </c>
      <c r="J63" s="20">
        <f t="shared" si="1"/>
        <v>3.2211111111111115</v>
      </c>
      <c r="K63" s="35">
        <f t="shared" si="2"/>
        <v>78</v>
      </c>
      <c r="M63" t="s">
        <v>306</v>
      </c>
    </row>
    <row r="64" spans="1:11" ht="12.75">
      <c r="A64" s="1">
        <v>54</v>
      </c>
      <c r="B64" s="2" t="s">
        <v>53</v>
      </c>
      <c r="C64" s="21">
        <v>928</v>
      </c>
      <c r="D64" s="31">
        <v>8</v>
      </c>
      <c r="E64" s="23">
        <f>(C64+D64)/'П 1'!C62</f>
        <v>16.137931034482758</v>
      </c>
      <c r="F64" s="25">
        <v>57</v>
      </c>
      <c r="G64" s="25">
        <v>3</v>
      </c>
      <c r="H64" s="25">
        <v>0</v>
      </c>
      <c r="I64" s="9">
        <f t="shared" si="0"/>
        <v>0.046153846153846156</v>
      </c>
      <c r="J64" s="9">
        <f t="shared" si="1"/>
        <v>19.588965517241377</v>
      </c>
      <c r="K64" s="35">
        <f t="shared" si="2"/>
        <v>16</v>
      </c>
    </row>
    <row r="65" spans="1:11" ht="12.75">
      <c r="A65" s="1">
        <v>55</v>
      </c>
      <c r="B65" s="2" t="s">
        <v>54</v>
      </c>
      <c r="C65" s="21">
        <v>203</v>
      </c>
      <c r="D65" s="25">
        <v>0</v>
      </c>
      <c r="E65" s="23">
        <f>(C65+D65)/'П 1'!C63</f>
        <v>8.458333333333334</v>
      </c>
      <c r="F65" s="25">
        <v>6</v>
      </c>
      <c r="G65" s="25">
        <v>0</v>
      </c>
      <c r="H65" s="25">
        <v>0</v>
      </c>
      <c r="I65" s="9">
        <f t="shared" si="0"/>
        <v>0</v>
      </c>
      <c r="J65" s="9">
        <f t="shared" si="1"/>
        <v>10.6575</v>
      </c>
      <c r="K65" s="35">
        <f t="shared" si="2"/>
        <v>32</v>
      </c>
    </row>
    <row r="66" spans="1:11" ht="12.75">
      <c r="A66" s="1">
        <v>56</v>
      </c>
      <c r="B66" s="2" t="s">
        <v>55</v>
      </c>
      <c r="C66" s="21">
        <v>843</v>
      </c>
      <c r="D66" s="25">
        <v>2</v>
      </c>
      <c r="E66" s="23">
        <f>(C66+D66)/'П 1'!C64</f>
        <v>16.9</v>
      </c>
      <c r="F66" s="25">
        <v>10</v>
      </c>
      <c r="G66" s="25">
        <v>0</v>
      </c>
      <c r="H66" s="25">
        <v>0</v>
      </c>
      <c r="I66" s="9">
        <f t="shared" si="0"/>
        <v>0</v>
      </c>
      <c r="J66" s="9">
        <f t="shared" si="1"/>
        <v>21.293999999999997</v>
      </c>
      <c r="K66" s="35">
        <f t="shared" si="2"/>
        <v>13</v>
      </c>
    </row>
    <row r="67" spans="1:11" ht="12.75">
      <c r="A67" s="1">
        <v>57</v>
      </c>
      <c r="B67" s="2" t="s">
        <v>56</v>
      </c>
      <c r="C67" s="21">
        <v>679</v>
      </c>
      <c r="D67" s="25">
        <v>0</v>
      </c>
      <c r="E67" s="23">
        <f>(C67+D67)/'П 1'!C65</f>
        <v>7.672316384180791</v>
      </c>
      <c r="F67" s="25">
        <v>73</v>
      </c>
      <c r="G67" s="25">
        <v>7</v>
      </c>
      <c r="H67" s="25">
        <v>0</v>
      </c>
      <c r="I67" s="9">
        <f t="shared" si="0"/>
        <v>0.0958904109589041</v>
      </c>
      <c r="J67" s="9">
        <f t="shared" si="1"/>
        <v>8.931417072981967</v>
      </c>
      <c r="K67" s="35">
        <f t="shared" si="2"/>
        <v>47</v>
      </c>
    </row>
    <row r="68" spans="1:11" ht="12.75">
      <c r="A68" s="1">
        <v>58</v>
      </c>
      <c r="B68" s="2" t="s">
        <v>57</v>
      </c>
      <c r="C68" s="21">
        <v>124</v>
      </c>
      <c r="D68" s="25">
        <v>0</v>
      </c>
      <c r="E68" s="23">
        <f>(C68+D68)/'П 1'!C66</f>
        <v>3.1794871794871793</v>
      </c>
      <c r="F68" s="31">
        <v>18</v>
      </c>
      <c r="G68" s="25">
        <v>1</v>
      </c>
      <c r="H68" s="25">
        <v>0</v>
      </c>
      <c r="I68" s="9">
        <f t="shared" si="0"/>
        <v>0.05555555555555555</v>
      </c>
      <c r="J68" s="9">
        <f t="shared" si="1"/>
        <v>3.8295156695156694</v>
      </c>
      <c r="K68" s="35">
        <f t="shared" si="2"/>
        <v>75</v>
      </c>
    </row>
    <row r="69" spans="1:11" ht="12.75">
      <c r="A69" s="1">
        <v>59</v>
      </c>
      <c r="B69" s="2" t="s">
        <v>58</v>
      </c>
      <c r="C69" s="21">
        <v>178</v>
      </c>
      <c r="D69" s="25">
        <v>9</v>
      </c>
      <c r="E69" s="23">
        <f>(C69+D69)/'П 1'!C67</f>
        <v>10.293319258030461</v>
      </c>
      <c r="F69" s="25">
        <v>37</v>
      </c>
      <c r="G69" s="25">
        <v>8</v>
      </c>
      <c r="H69" s="25">
        <v>4</v>
      </c>
      <c r="I69" s="9">
        <f t="shared" si="0"/>
        <v>0.2608695652173913</v>
      </c>
      <c r="J69" s="9">
        <f t="shared" si="1"/>
        <v>10.284368545632173</v>
      </c>
      <c r="K69" s="35">
        <f t="shared" si="2"/>
        <v>34</v>
      </c>
    </row>
    <row r="70" spans="1:11" ht="12.75">
      <c r="A70" s="1">
        <v>60</v>
      </c>
      <c r="B70" s="2" t="s">
        <v>59</v>
      </c>
      <c r="C70" s="21">
        <v>654</v>
      </c>
      <c r="D70" s="25">
        <v>3</v>
      </c>
      <c r="E70" s="23">
        <f>(C70+D70)/'П 1'!C68</f>
        <v>10.596774193548388</v>
      </c>
      <c r="F70" s="25">
        <v>14</v>
      </c>
      <c r="G70" s="25">
        <v>3</v>
      </c>
      <c r="H70" s="31">
        <v>2</v>
      </c>
      <c r="I70" s="9">
        <f t="shared" si="0"/>
        <v>0.29411764705882354</v>
      </c>
      <c r="J70" s="9">
        <f t="shared" si="1"/>
        <v>10.235237191650855</v>
      </c>
      <c r="K70" s="35">
        <f t="shared" si="2"/>
        <v>35</v>
      </c>
    </row>
    <row r="71" spans="1:11" ht="12.75">
      <c r="A71" s="1">
        <v>61</v>
      </c>
      <c r="B71" s="2" t="s">
        <v>60</v>
      </c>
      <c r="C71" s="21">
        <v>210</v>
      </c>
      <c r="D71" s="25">
        <v>0</v>
      </c>
      <c r="E71" s="23">
        <f>(C71+D71)/'П 1'!C69</f>
        <v>11.052631578947368</v>
      </c>
      <c r="F71" s="25">
        <v>2</v>
      </c>
      <c r="G71" s="25">
        <v>0</v>
      </c>
      <c r="H71" s="25">
        <v>0</v>
      </c>
      <c r="I71" s="9">
        <f t="shared" si="0"/>
        <v>0</v>
      </c>
      <c r="J71" s="9">
        <f t="shared" si="1"/>
        <v>13.926315789473684</v>
      </c>
      <c r="K71" s="35">
        <f t="shared" si="2"/>
        <v>23</v>
      </c>
    </row>
    <row r="72" spans="1:11" ht="12.75">
      <c r="A72" s="1">
        <v>62</v>
      </c>
      <c r="B72" s="2" t="s">
        <v>61</v>
      </c>
      <c r="C72" s="21">
        <v>715</v>
      </c>
      <c r="D72" s="25">
        <v>0</v>
      </c>
      <c r="E72" s="23">
        <f>(C72+D72)/'П 1'!C70</f>
        <v>28.6</v>
      </c>
      <c r="F72" s="25">
        <v>16</v>
      </c>
      <c r="G72" s="25">
        <v>2</v>
      </c>
      <c r="H72" s="25">
        <v>0</v>
      </c>
      <c r="I72" s="9">
        <f t="shared" si="0"/>
        <v>0.125</v>
      </c>
      <c r="J72" s="9">
        <f t="shared" si="1"/>
        <v>32.461</v>
      </c>
      <c r="K72" s="35">
        <f t="shared" si="2"/>
        <v>6</v>
      </c>
    </row>
    <row r="73" spans="1:11" ht="12.75">
      <c r="A73" s="1">
        <v>63</v>
      </c>
      <c r="B73" s="2" t="s">
        <v>62</v>
      </c>
      <c r="C73" s="21">
        <v>439</v>
      </c>
      <c r="D73" s="25">
        <v>2</v>
      </c>
      <c r="E73" s="23">
        <f>(C73+D73)/'П 1'!C71</f>
        <v>10.75609756097561</v>
      </c>
      <c r="F73" s="25">
        <v>11</v>
      </c>
      <c r="G73" s="25">
        <v>3</v>
      </c>
      <c r="H73" s="25">
        <v>2</v>
      </c>
      <c r="I73" s="9">
        <f t="shared" si="0"/>
        <v>0.38461538461538464</v>
      </c>
      <c r="J73" s="9">
        <f t="shared" si="1"/>
        <v>9.415722326454034</v>
      </c>
      <c r="K73" s="35">
        <f t="shared" si="2"/>
        <v>43</v>
      </c>
    </row>
    <row r="74" spans="1:11" ht="12.75">
      <c r="A74" s="1">
        <v>64</v>
      </c>
      <c r="B74" s="2" t="s">
        <v>63</v>
      </c>
      <c r="C74" s="21">
        <v>84</v>
      </c>
      <c r="D74" s="25">
        <v>0</v>
      </c>
      <c r="E74" s="23">
        <f>(C74+D74)/'П 1'!C72</f>
        <v>3.36</v>
      </c>
      <c r="F74" s="25">
        <v>14</v>
      </c>
      <c r="G74" s="25">
        <v>1</v>
      </c>
      <c r="H74" s="31">
        <v>0</v>
      </c>
      <c r="I74" s="9">
        <f t="shared" si="0"/>
        <v>0.07142857142857142</v>
      </c>
      <c r="J74" s="9">
        <f t="shared" si="1"/>
        <v>3.9936</v>
      </c>
      <c r="K74" s="35">
        <f t="shared" si="2"/>
        <v>74</v>
      </c>
    </row>
    <row r="75" spans="1:11" ht="12.75">
      <c r="A75" s="1">
        <v>65</v>
      </c>
      <c r="B75" s="2" t="s">
        <v>64</v>
      </c>
      <c r="C75" s="21">
        <v>533</v>
      </c>
      <c r="D75" s="25">
        <v>3</v>
      </c>
      <c r="E75" s="23">
        <f>(C75+D75)/'П 1'!C73</f>
        <v>9.486725663716815</v>
      </c>
      <c r="F75" s="25">
        <v>23</v>
      </c>
      <c r="G75" s="25">
        <v>7</v>
      </c>
      <c r="H75" s="25">
        <v>4</v>
      </c>
      <c r="I75" s="9">
        <f t="shared" si="0"/>
        <v>0.4230769230769231</v>
      </c>
      <c r="J75" s="9">
        <f t="shared" si="1"/>
        <v>7.9396596324029955</v>
      </c>
      <c r="K75" s="35">
        <f t="shared" si="2"/>
        <v>50</v>
      </c>
    </row>
    <row r="76" spans="1:11" ht="12.75">
      <c r="A76" s="1">
        <v>66</v>
      </c>
      <c r="B76" s="2" t="s">
        <v>65</v>
      </c>
      <c r="C76" s="21">
        <v>301</v>
      </c>
      <c r="D76" s="25">
        <v>1</v>
      </c>
      <c r="E76" s="23">
        <f>(C76+D76)/'П 1'!C74</f>
        <v>9.587301587301587</v>
      </c>
      <c r="F76" s="25">
        <v>7</v>
      </c>
      <c r="G76" s="25">
        <v>2</v>
      </c>
      <c r="H76" s="25">
        <v>0</v>
      </c>
      <c r="I76" s="9">
        <f aca="true" t="shared" si="3" ref="I76:I92">IF(D76+F76=0,0,(G76+H76)/(D76+F76))</f>
        <v>0.25</v>
      </c>
      <c r="J76" s="9">
        <f aca="true" t="shared" si="4" ref="J76:J92">(1.26-I76)*E76</f>
        <v>9.683174603174603</v>
      </c>
      <c r="K76" s="35">
        <f aca="true" t="shared" si="5" ref="K76:K92">IF(E76=0,82,RANK(J76,J$11:J$92,0))</f>
        <v>41</v>
      </c>
    </row>
    <row r="77" spans="1:11" ht="12.75">
      <c r="A77" s="1">
        <v>67</v>
      </c>
      <c r="B77" s="2" t="s">
        <v>66</v>
      </c>
      <c r="C77" s="21">
        <v>96</v>
      </c>
      <c r="D77" s="25">
        <v>1</v>
      </c>
      <c r="E77" s="23">
        <f>(C77+D77)/'П 1'!C75</f>
        <v>3.03125</v>
      </c>
      <c r="F77" s="25">
        <v>4</v>
      </c>
      <c r="G77" s="25">
        <v>1</v>
      </c>
      <c r="H77" s="25">
        <v>0</v>
      </c>
      <c r="I77" s="9">
        <f t="shared" si="3"/>
        <v>0.2</v>
      </c>
      <c r="J77" s="9">
        <f t="shared" si="4"/>
        <v>3.2131250000000002</v>
      </c>
      <c r="K77" s="35">
        <f t="shared" si="5"/>
        <v>79</v>
      </c>
    </row>
    <row r="78" spans="1:11" ht="12.75">
      <c r="A78" s="1">
        <v>68</v>
      </c>
      <c r="B78" s="2" t="s">
        <v>67</v>
      </c>
      <c r="C78" s="21">
        <v>133</v>
      </c>
      <c r="D78" s="25">
        <v>0</v>
      </c>
      <c r="E78" s="23">
        <f>(C78+D78)/'П 1'!C76</f>
        <v>3.8</v>
      </c>
      <c r="F78" s="25">
        <v>6</v>
      </c>
      <c r="G78" s="25">
        <v>0</v>
      </c>
      <c r="H78" s="25">
        <v>0</v>
      </c>
      <c r="I78" s="9">
        <f t="shared" si="3"/>
        <v>0</v>
      </c>
      <c r="J78" s="9">
        <f t="shared" si="4"/>
        <v>4.787999999999999</v>
      </c>
      <c r="K78" s="35">
        <f t="shared" si="5"/>
        <v>68</v>
      </c>
    </row>
    <row r="79" spans="1:11" ht="12.75">
      <c r="A79" s="1">
        <v>69</v>
      </c>
      <c r="B79" s="2" t="s">
        <v>68</v>
      </c>
      <c r="C79" s="21">
        <v>47</v>
      </c>
      <c r="D79" s="25">
        <v>2</v>
      </c>
      <c r="E79" s="23">
        <f>(C79+D79)/'П 1'!C77</f>
        <v>4.083333333333333</v>
      </c>
      <c r="F79" s="25">
        <v>2</v>
      </c>
      <c r="G79" s="25">
        <v>0</v>
      </c>
      <c r="H79" s="25">
        <v>0</v>
      </c>
      <c r="I79" s="9">
        <f t="shared" si="3"/>
        <v>0</v>
      </c>
      <c r="J79" s="9">
        <f t="shared" si="4"/>
        <v>5.145</v>
      </c>
      <c r="K79" s="35">
        <f t="shared" si="5"/>
        <v>65</v>
      </c>
    </row>
    <row r="80" spans="1:11" ht="12.75">
      <c r="A80" s="1">
        <v>70</v>
      </c>
      <c r="B80" s="2" t="s">
        <v>69</v>
      </c>
      <c r="C80" s="21">
        <v>611</v>
      </c>
      <c r="D80" s="25">
        <v>0</v>
      </c>
      <c r="E80" s="23">
        <f>(C80+D80)/'П 1'!C78</f>
        <v>17.457142857142856</v>
      </c>
      <c r="F80" s="31">
        <v>13</v>
      </c>
      <c r="G80" s="31">
        <v>6</v>
      </c>
      <c r="H80" s="25">
        <v>0</v>
      </c>
      <c r="I80" s="9">
        <f t="shared" si="3"/>
        <v>0.46153846153846156</v>
      </c>
      <c r="J80" s="9">
        <f t="shared" si="4"/>
        <v>13.938857142857142</v>
      </c>
      <c r="K80" s="35">
        <f t="shared" si="5"/>
        <v>22</v>
      </c>
    </row>
    <row r="81" spans="1:11" ht="12.75">
      <c r="A81" s="1">
        <v>71</v>
      </c>
      <c r="B81" s="2" t="s">
        <v>70</v>
      </c>
      <c r="C81" s="21">
        <v>312</v>
      </c>
      <c r="D81" s="25">
        <v>1</v>
      </c>
      <c r="E81" s="23">
        <f>(C81+D81)/'П 1'!C79</f>
        <v>8.025641025641026</v>
      </c>
      <c r="F81" s="25">
        <v>13</v>
      </c>
      <c r="G81" s="25">
        <v>0</v>
      </c>
      <c r="H81" s="25">
        <v>0</v>
      </c>
      <c r="I81" s="9">
        <f t="shared" si="3"/>
        <v>0</v>
      </c>
      <c r="J81" s="9">
        <f t="shared" si="4"/>
        <v>10.112307692307692</v>
      </c>
      <c r="K81" s="35">
        <f t="shared" si="5"/>
        <v>36</v>
      </c>
    </row>
    <row r="82" spans="1:11" ht="12.75">
      <c r="A82" s="1">
        <v>72</v>
      </c>
      <c r="B82" s="2" t="s">
        <v>71</v>
      </c>
      <c r="C82" s="21">
        <v>1080</v>
      </c>
      <c r="D82" s="25">
        <v>2</v>
      </c>
      <c r="E82" s="23">
        <f>(C82+D82)/'П 1'!C80</f>
        <v>40.074074074074076</v>
      </c>
      <c r="F82" s="25">
        <v>9</v>
      </c>
      <c r="G82" s="25">
        <v>1</v>
      </c>
      <c r="H82" s="25">
        <v>1</v>
      </c>
      <c r="I82" s="9">
        <f t="shared" si="3"/>
        <v>0.18181818181818182</v>
      </c>
      <c r="J82" s="9">
        <f t="shared" si="4"/>
        <v>43.207138047138045</v>
      </c>
      <c r="K82" s="35">
        <f t="shared" si="5"/>
        <v>1</v>
      </c>
    </row>
    <row r="83" spans="1:11" ht="12.75">
      <c r="A83" s="1">
        <v>73</v>
      </c>
      <c r="B83" s="2" t="s">
        <v>72</v>
      </c>
      <c r="C83" s="21">
        <v>440</v>
      </c>
      <c r="D83" s="25">
        <v>0</v>
      </c>
      <c r="E83" s="23">
        <f>(C83+D83)/'П 1'!C81</f>
        <v>10.972193755551</v>
      </c>
      <c r="F83" s="25">
        <v>17</v>
      </c>
      <c r="G83" s="25">
        <v>3</v>
      </c>
      <c r="H83" s="25">
        <v>0</v>
      </c>
      <c r="I83" s="9">
        <f t="shared" si="3"/>
        <v>0.17647058823529413</v>
      </c>
      <c r="J83" s="9">
        <f t="shared" si="4"/>
        <v>11.888694645720554</v>
      </c>
      <c r="K83" s="35">
        <f t="shared" si="5"/>
        <v>28</v>
      </c>
    </row>
    <row r="84" spans="1:11" ht="12.75">
      <c r="A84" s="1">
        <v>74</v>
      </c>
      <c r="B84" s="2" t="s">
        <v>73</v>
      </c>
      <c r="C84" s="21">
        <v>202</v>
      </c>
      <c r="D84" s="25">
        <v>0</v>
      </c>
      <c r="E84" s="23">
        <f>(C84+D84)/'П 1'!C82</f>
        <v>11.47370059134765</v>
      </c>
      <c r="F84" s="25">
        <v>6</v>
      </c>
      <c r="G84" s="25">
        <v>0</v>
      </c>
      <c r="H84" s="25">
        <v>0</v>
      </c>
      <c r="I84" s="9">
        <f t="shared" si="3"/>
        <v>0</v>
      </c>
      <c r="J84" s="9">
        <f t="shared" si="4"/>
        <v>14.45686274509804</v>
      </c>
      <c r="K84" s="35">
        <f t="shared" si="5"/>
        <v>21</v>
      </c>
    </row>
    <row r="85" spans="1:11" ht="12.75">
      <c r="A85" s="1">
        <v>75</v>
      </c>
      <c r="B85" s="2" t="s">
        <v>74</v>
      </c>
      <c r="C85" s="21">
        <v>181</v>
      </c>
      <c r="D85" s="25">
        <v>1</v>
      </c>
      <c r="E85" s="23">
        <f>(C85+D85)/'П 1'!C83</f>
        <v>7.0497718348721214</v>
      </c>
      <c r="F85" s="25">
        <v>3</v>
      </c>
      <c r="G85" s="25">
        <v>0</v>
      </c>
      <c r="H85" s="25">
        <v>0</v>
      </c>
      <c r="I85" s="9">
        <f t="shared" si="3"/>
        <v>0</v>
      </c>
      <c r="J85" s="9">
        <f t="shared" si="4"/>
        <v>8.882712511938873</v>
      </c>
      <c r="K85" s="35">
        <f t="shared" si="5"/>
        <v>48</v>
      </c>
    </row>
    <row r="86" spans="1:11" ht="12.75">
      <c r="A86" s="1">
        <v>76</v>
      </c>
      <c r="B86" s="2" t="s">
        <v>75</v>
      </c>
      <c r="C86" s="21">
        <v>824</v>
      </c>
      <c r="D86" s="31">
        <v>1</v>
      </c>
      <c r="E86" s="23">
        <f>(C86+D86)/'П 1'!C84</f>
        <v>16.176470588235293</v>
      </c>
      <c r="F86" s="31">
        <v>29</v>
      </c>
      <c r="G86" s="25">
        <v>7</v>
      </c>
      <c r="H86" s="25">
        <v>0</v>
      </c>
      <c r="I86" s="9">
        <f t="shared" si="3"/>
        <v>0.23333333333333334</v>
      </c>
      <c r="J86" s="9">
        <f t="shared" si="4"/>
        <v>16.6078431372549</v>
      </c>
      <c r="K86" s="35">
        <f t="shared" si="5"/>
        <v>17</v>
      </c>
    </row>
    <row r="87" spans="1:11" ht="12.75">
      <c r="A87" s="1">
        <v>77</v>
      </c>
      <c r="B87" s="2" t="s">
        <v>76</v>
      </c>
      <c r="C87" s="21">
        <v>89</v>
      </c>
      <c r="D87" s="25">
        <v>0</v>
      </c>
      <c r="E87" s="23">
        <f>(C87+D87)/'П 1'!C85</f>
        <v>7.416666666666667</v>
      </c>
      <c r="F87" s="25">
        <v>5</v>
      </c>
      <c r="G87" s="25">
        <v>0</v>
      </c>
      <c r="H87" s="25">
        <v>0</v>
      </c>
      <c r="I87" s="9">
        <f t="shared" si="3"/>
        <v>0</v>
      </c>
      <c r="J87" s="9">
        <f t="shared" si="4"/>
        <v>9.345</v>
      </c>
      <c r="K87" s="35">
        <f t="shared" si="5"/>
        <v>44</v>
      </c>
    </row>
    <row r="88" spans="1:11" ht="12.75">
      <c r="A88" s="1">
        <v>78</v>
      </c>
      <c r="B88" s="2" t="s">
        <v>77</v>
      </c>
      <c r="C88" s="21">
        <v>420</v>
      </c>
      <c r="D88" s="25">
        <v>3</v>
      </c>
      <c r="E88" s="23">
        <f>(C88+D88)/'П 1'!C86</f>
        <v>17.625</v>
      </c>
      <c r="F88" s="25">
        <v>15</v>
      </c>
      <c r="G88" s="25">
        <v>0</v>
      </c>
      <c r="H88" s="25">
        <v>0</v>
      </c>
      <c r="I88" s="9">
        <f t="shared" si="3"/>
        <v>0</v>
      </c>
      <c r="J88" s="9">
        <f t="shared" si="4"/>
        <v>22.2075</v>
      </c>
      <c r="K88" s="35">
        <f t="shared" si="5"/>
        <v>11</v>
      </c>
    </row>
    <row r="89" spans="1:11" ht="12.75">
      <c r="A89" s="1">
        <v>79</v>
      </c>
      <c r="B89" s="2" t="s">
        <v>78</v>
      </c>
      <c r="C89" s="21">
        <v>107</v>
      </c>
      <c r="D89" s="25">
        <v>0</v>
      </c>
      <c r="E89" s="23">
        <f>(C89+D89)/'П 1'!C87</f>
        <v>8.916666666666666</v>
      </c>
      <c r="F89" s="25">
        <v>0</v>
      </c>
      <c r="G89" s="25">
        <v>0</v>
      </c>
      <c r="H89" s="25">
        <v>0</v>
      </c>
      <c r="I89" s="9">
        <f t="shared" si="3"/>
        <v>0</v>
      </c>
      <c r="J89" s="9">
        <f t="shared" si="4"/>
        <v>11.235</v>
      </c>
      <c r="K89" s="35">
        <f t="shared" si="5"/>
        <v>29</v>
      </c>
    </row>
    <row r="90" spans="1:11" ht="12.75">
      <c r="A90" s="1">
        <v>80</v>
      </c>
      <c r="B90" s="2" t="s">
        <v>79</v>
      </c>
      <c r="C90" s="21">
        <v>736</v>
      </c>
      <c r="D90" s="25">
        <v>0</v>
      </c>
      <c r="E90" s="23">
        <f>(C90+D90)/'П 1'!C88</f>
        <v>26.260019550342133</v>
      </c>
      <c r="F90" s="25">
        <v>7</v>
      </c>
      <c r="G90" s="25">
        <v>0</v>
      </c>
      <c r="H90" s="25">
        <v>0</v>
      </c>
      <c r="I90" s="9">
        <f t="shared" si="3"/>
        <v>0</v>
      </c>
      <c r="J90" s="9">
        <f t="shared" si="4"/>
        <v>33.08762463343109</v>
      </c>
      <c r="K90" s="35">
        <f t="shared" si="5"/>
        <v>5</v>
      </c>
    </row>
    <row r="91" spans="1:11" ht="12.75">
      <c r="A91" s="1">
        <v>81</v>
      </c>
      <c r="B91" s="2" t="s">
        <v>80</v>
      </c>
      <c r="C91" s="21">
        <v>228</v>
      </c>
      <c r="D91" s="25">
        <v>0</v>
      </c>
      <c r="E91" s="23">
        <f>(C91+D91)/'П 1'!C89</f>
        <v>12.20234604105572</v>
      </c>
      <c r="F91" s="25">
        <v>16</v>
      </c>
      <c r="G91" s="25">
        <v>4</v>
      </c>
      <c r="H91" s="25">
        <v>0</v>
      </c>
      <c r="I91" s="9">
        <f t="shared" si="3"/>
        <v>0.25</v>
      </c>
      <c r="J91" s="9">
        <f t="shared" si="4"/>
        <v>12.324369501466277</v>
      </c>
      <c r="K91" s="35">
        <f t="shared" si="5"/>
        <v>27</v>
      </c>
    </row>
    <row r="92" spans="1:11" ht="12.75">
      <c r="A92" s="1">
        <v>82</v>
      </c>
      <c r="B92" s="2" t="s">
        <v>81</v>
      </c>
      <c r="C92" s="21">
        <v>119</v>
      </c>
      <c r="D92" s="25">
        <v>2</v>
      </c>
      <c r="E92" s="23">
        <f>(C92+D92)/'П 1'!C90</f>
        <v>3.78125</v>
      </c>
      <c r="F92" s="25">
        <v>5</v>
      </c>
      <c r="G92" s="25">
        <v>1</v>
      </c>
      <c r="H92" s="25">
        <v>0</v>
      </c>
      <c r="I92" s="9">
        <f t="shared" si="3"/>
        <v>0.14285714285714285</v>
      </c>
      <c r="J92" s="9">
        <f t="shared" si="4"/>
        <v>4.224196428571429</v>
      </c>
      <c r="K92" s="35">
        <f t="shared" si="5"/>
        <v>71</v>
      </c>
    </row>
  </sheetData>
  <sheetProtection/>
  <mergeCells count="1">
    <mergeCell ref="B3:P4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3:U92"/>
  <sheetViews>
    <sheetView zoomScale="130" zoomScaleNormal="130" zoomScalePageLayoutView="0" workbookViewId="0" topLeftCell="A2">
      <pane ySplit="9" topLeftCell="A71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13.421875" style="0" customWidth="1"/>
    <col min="4" max="4" width="11.140625" style="0" customWidth="1"/>
    <col min="5" max="5" width="10.57421875" style="0" customWidth="1"/>
    <col min="6" max="6" width="10.7109375" style="0" customWidth="1"/>
    <col min="7" max="7" width="11.57421875" style="0" customWidth="1"/>
    <col min="8" max="8" width="10.8515625" style="0" customWidth="1"/>
    <col min="9" max="9" width="11.57421875" style="0" customWidth="1"/>
    <col min="10" max="10" width="7.8515625" style="0" customWidth="1"/>
    <col min="11" max="11" width="8.00390625" style="0" customWidth="1"/>
    <col min="12" max="12" width="5.7109375" style="0" customWidth="1"/>
    <col min="13" max="13" width="6.7109375" style="0" customWidth="1"/>
    <col min="14" max="14" width="4.28125" style="0" customWidth="1"/>
  </cols>
  <sheetData>
    <row r="2" ht="12.75" hidden="1"/>
    <row r="3" spans="2:21" ht="24" customHeight="1" hidden="1">
      <c r="B3" s="108" t="s">
        <v>271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2:21" ht="18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ht="18.75" customHeight="1">
      <c r="B5" s="82" t="s">
        <v>272</v>
      </c>
    </row>
    <row r="6" ht="12.75" hidden="1"/>
    <row r="7" ht="12.75" hidden="1"/>
    <row r="8" ht="12.75" hidden="1"/>
    <row r="9" spans="3:6" ht="12.75">
      <c r="C9" t="s">
        <v>204</v>
      </c>
      <c r="D9" t="s">
        <v>204</v>
      </c>
      <c r="E9" t="s">
        <v>204</v>
      </c>
      <c r="F9" t="s">
        <v>204</v>
      </c>
    </row>
    <row r="10" spans="1:14" ht="36.75" customHeight="1">
      <c r="A10" s="15"/>
      <c r="B10" s="15"/>
      <c r="C10" s="11" t="s">
        <v>274</v>
      </c>
      <c r="D10" s="11" t="s">
        <v>277</v>
      </c>
      <c r="E10" s="11" t="s">
        <v>273</v>
      </c>
      <c r="F10" s="11" t="s">
        <v>275</v>
      </c>
      <c r="G10" s="11" t="s">
        <v>276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158</v>
      </c>
    </row>
    <row r="11" spans="1:14" ht="12" customHeight="1">
      <c r="A11" s="5">
        <v>1</v>
      </c>
      <c r="B11" s="6" t="s">
        <v>0</v>
      </c>
      <c r="C11" s="29">
        <v>3</v>
      </c>
      <c r="D11" s="30">
        <v>140</v>
      </c>
      <c r="E11" s="30">
        <v>140</v>
      </c>
      <c r="F11" s="30">
        <v>190</v>
      </c>
      <c r="G11" s="20">
        <f>C11/'П 1'!C9</f>
        <v>0.25</v>
      </c>
      <c r="H11" s="30">
        <f>E11/'П 1'!C9</f>
        <v>11.666666666666666</v>
      </c>
      <c r="I11" s="60">
        <f>IF(E11=0,0,F11/E11)</f>
        <v>1.3571428571428572</v>
      </c>
      <c r="J11" s="19">
        <f>IF(G11=0,82,RANK(G11,G$11:G$92,0))</f>
        <v>63</v>
      </c>
      <c r="K11" s="19">
        <f>IF(H11=0,82,RANK(H11,H$11:H$92,0))</f>
        <v>71</v>
      </c>
      <c r="L11" s="19">
        <f>IF(G11=0,82,RANK(I11,I$11:I$92,0))</f>
        <v>15</v>
      </c>
      <c r="M11" s="29">
        <f>0.2*J11+K11*0.3+0.5*L11</f>
        <v>41.400000000000006</v>
      </c>
      <c r="N11" s="19">
        <f>IF(G11=0,82,RANK(M11,M$11:M$92,1))</f>
        <v>40</v>
      </c>
    </row>
    <row r="12" spans="1:14" ht="12.75">
      <c r="A12" s="1">
        <v>2</v>
      </c>
      <c r="B12" s="2" t="s">
        <v>1</v>
      </c>
      <c r="C12" s="29">
        <v>32</v>
      </c>
      <c r="D12" s="30">
        <v>6189</v>
      </c>
      <c r="E12" s="30">
        <v>6164</v>
      </c>
      <c r="F12" s="30">
        <v>11224.6</v>
      </c>
      <c r="G12" s="20">
        <f>C12/'П 1'!C10</f>
        <v>0.8205128205128205</v>
      </c>
      <c r="H12" s="30">
        <f>E12/'П 1'!C10</f>
        <v>158.05128205128204</v>
      </c>
      <c r="I12" s="60">
        <f aca="true" t="shared" si="0" ref="I12:I75">IF(E12=0,0,F12/E12)</f>
        <v>1.8209928617780662</v>
      </c>
      <c r="J12" s="19">
        <f aca="true" t="shared" si="1" ref="J12:J75">IF(G12=0,82,RANK(G12,G$11:G$92,0))</f>
        <v>28</v>
      </c>
      <c r="K12" s="19">
        <f aca="true" t="shared" si="2" ref="K12:K75">IF(H12=0,82,RANK(H12,H$11:H$92,0))</f>
        <v>45</v>
      </c>
      <c r="L12" s="19">
        <f aca="true" t="shared" si="3" ref="L12:L75">IF(G12=0,82,RANK(I12,I$11:I$92,0))</f>
        <v>9</v>
      </c>
      <c r="M12" s="29">
        <f aca="true" t="shared" si="4" ref="M12:M75">0.2*J12+K12*0.3+0.5*L12</f>
        <v>23.6</v>
      </c>
      <c r="N12" s="19">
        <f aca="true" t="shared" si="5" ref="N12:N75">IF(G12=0,82,RANK(M12,M$11:M$92,1))</f>
        <v>7</v>
      </c>
    </row>
    <row r="13" spans="1:14" ht="12.75">
      <c r="A13" s="1">
        <v>3</v>
      </c>
      <c r="B13" s="2" t="s">
        <v>2</v>
      </c>
      <c r="C13" s="29">
        <v>11</v>
      </c>
      <c r="D13" s="30">
        <v>175</v>
      </c>
      <c r="E13" s="30">
        <v>175</v>
      </c>
      <c r="F13" s="30">
        <v>280</v>
      </c>
      <c r="G13" s="20">
        <f>C13/'П 1'!C11</f>
        <v>0.7857142857142857</v>
      </c>
      <c r="H13" s="30">
        <f>E13/'П 1'!C11</f>
        <v>12.5</v>
      </c>
      <c r="I13" s="60">
        <f t="shared" si="0"/>
        <v>1.6</v>
      </c>
      <c r="J13" s="19">
        <f t="shared" si="1"/>
        <v>30</v>
      </c>
      <c r="K13" s="19">
        <f t="shared" si="2"/>
        <v>69</v>
      </c>
      <c r="L13" s="19">
        <f t="shared" si="3"/>
        <v>14</v>
      </c>
      <c r="M13" s="29">
        <f t="shared" si="4"/>
        <v>33.7</v>
      </c>
      <c r="N13" s="19">
        <f t="shared" si="5"/>
        <v>16</v>
      </c>
    </row>
    <row r="14" spans="1:14" ht="12.75">
      <c r="A14" s="1">
        <v>4</v>
      </c>
      <c r="B14" s="2" t="s">
        <v>3</v>
      </c>
      <c r="C14" s="29">
        <v>26</v>
      </c>
      <c r="D14" s="30">
        <v>1133.7</v>
      </c>
      <c r="E14" s="30">
        <v>1133.7</v>
      </c>
      <c r="F14" s="30">
        <v>847.9</v>
      </c>
      <c r="G14" s="20">
        <f>C14/'П 1'!C12</f>
        <v>1.1311758746051612</v>
      </c>
      <c r="H14" s="30">
        <f>E14/'П 1'!C12</f>
        <v>49.32361880922582</v>
      </c>
      <c r="I14" s="60">
        <f t="shared" si="0"/>
        <v>0.7479050895298579</v>
      </c>
      <c r="J14" s="19">
        <f t="shared" si="1"/>
        <v>14</v>
      </c>
      <c r="K14" s="19">
        <f t="shared" si="2"/>
        <v>58</v>
      </c>
      <c r="L14" s="19">
        <f t="shared" si="3"/>
        <v>28</v>
      </c>
      <c r="M14" s="29">
        <f t="shared" si="4"/>
        <v>34.2</v>
      </c>
      <c r="N14" s="19">
        <f t="shared" si="5"/>
        <v>17</v>
      </c>
    </row>
    <row r="15" spans="1:14" ht="12.75">
      <c r="A15" s="1">
        <v>5</v>
      </c>
      <c r="B15" s="2" t="s">
        <v>4</v>
      </c>
      <c r="C15" s="29">
        <v>6</v>
      </c>
      <c r="D15" s="30">
        <v>70240.3</v>
      </c>
      <c r="E15" s="30">
        <v>64684.5</v>
      </c>
      <c r="F15" s="30">
        <v>184.4</v>
      </c>
      <c r="G15" s="20">
        <f>C15/'П 1'!C13</f>
        <v>0.19609598853868196</v>
      </c>
      <c r="H15" s="30">
        <f>E15/'П 1'!C13</f>
        <v>2114.0618284383954</v>
      </c>
      <c r="I15" s="60">
        <f t="shared" si="0"/>
        <v>0.0028507602284936887</v>
      </c>
      <c r="J15" s="19">
        <f t="shared" si="1"/>
        <v>72</v>
      </c>
      <c r="K15" s="19">
        <f t="shared" si="2"/>
        <v>8</v>
      </c>
      <c r="L15" s="19">
        <f t="shared" si="3"/>
        <v>77</v>
      </c>
      <c r="M15" s="29">
        <f t="shared" si="4"/>
        <v>55.3</v>
      </c>
      <c r="N15" s="19">
        <f t="shared" si="5"/>
        <v>76</v>
      </c>
    </row>
    <row r="16" spans="1:14" ht="12.75">
      <c r="A16" s="1">
        <v>6</v>
      </c>
      <c r="B16" s="2" t="s">
        <v>5</v>
      </c>
      <c r="C16" s="29">
        <v>18</v>
      </c>
      <c r="D16" s="30">
        <v>963.1</v>
      </c>
      <c r="E16" s="30">
        <v>743.1</v>
      </c>
      <c r="F16" s="30">
        <v>1246.7</v>
      </c>
      <c r="G16" s="20">
        <f>C16/'П 1'!C14</f>
        <v>0.72</v>
      </c>
      <c r="H16" s="30">
        <f>E16/'П 1'!C14</f>
        <v>29.724</v>
      </c>
      <c r="I16" s="60">
        <f t="shared" si="0"/>
        <v>1.6777015206567083</v>
      </c>
      <c r="J16" s="19">
        <f t="shared" si="1"/>
        <v>34</v>
      </c>
      <c r="K16" s="19">
        <f t="shared" si="2"/>
        <v>65</v>
      </c>
      <c r="L16" s="19">
        <f t="shared" si="3"/>
        <v>12</v>
      </c>
      <c r="M16" s="29">
        <f t="shared" si="4"/>
        <v>32.3</v>
      </c>
      <c r="N16" s="19">
        <f t="shared" si="5"/>
        <v>15</v>
      </c>
    </row>
    <row r="17" spans="1:14" ht="12.75">
      <c r="A17" s="1">
        <v>7</v>
      </c>
      <c r="B17" s="2" t="s">
        <v>6</v>
      </c>
      <c r="C17" s="29">
        <v>110</v>
      </c>
      <c r="D17" s="30">
        <v>15247.8</v>
      </c>
      <c r="E17" s="30">
        <v>15197.8</v>
      </c>
      <c r="F17" s="30">
        <v>10313.8</v>
      </c>
      <c r="G17" s="20">
        <f>C17/'П 1'!C15</f>
        <v>2.3404255319148937</v>
      </c>
      <c r="H17" s="30">
        <f>E17/'П 1'!C15</f>
        <v>323.35744680851064</v>
      </c>
      <c r="I17" s="60">
        <f t="shared" si="0"/>
        <v>0.6786376975614892</v>
      </c>
      <c r="J17" s="19">
        <f t="shared" si="1"/>
        <v>3</v>
      </c>
      <c r="K17" s="19">
        <f t="shared" si="2"/>
        <v>37</v>
      </c>
      <c r="L17" s="19">
        <f t="shared" si="3"/>
        <v>32</v>
      </c>
      <c r="M17" s="29">
        <f t="shared" si="4"/>
        <v>27.7</v>
      </c>
      <c r="N17" s="19">
        <f t="shared" si="5"/>
        <v>12</v>
      </c>
    </row>
    <row r="18" spans="1:14" ht="12.75">
      <c r="A18" s="1">
        <v>8</v>
      </c>
      <c r="B18" s="2" t="s">
        <v>7</v>
      </c>
      <c r="C18" s="29">
        <v>8</v>
      </c>
      <c r="D18" s="30">
        <v>59922.4</v>
      </c>
      <c r="E18" s="30">
        <v>59922.4</v>
      </c>
      <c r="F18" s="30">
        <v>2754.8</v>
      </c>
      <c r="G18" s="20">
        <f>C18/'П 1'!C16</f>
        <v>0.22857142857142856</v>
      </c>
      <c r="H18" s="30">
        <f>E18/'П 1'!C16</f>
        <v>1712.0685714285714</v>
      </c>
      <c r="I18" s="60">
        <f t="shared" si="0"/>
        <v>0.045972791476976894</v>
      </c>
      <c r="J18" s="19">
        <f t="shared" si="1"/>
        <v>69</v>
      </c>
      <c r="K18" s="19">
        <f t="shared" si="2"/>
        <v>11</v>
      </c>
      <c r="L18" s="19">
        <f t="shared" si="3"/>
        <v>64</v>
      </c>
      <c r="M18" s="29">
        <f t="shared" si="4"/>
        <v>49.1</v>
      </c>
      <c r="N18" s="19">
        <f t="shared" si="5"/>
        <v>64</v>
      </c>
    </row>
    <row r="19" spans="1:14" ht="12.75">
      <c r="A19" s="1">
        <v>9</v>
      </c>
      <c r="B19" s="2" t="s">
        <v>8</v>
      </c>
      <c r="C19" s="29">
        <v>16</v>
      </c>
      <c r="D19" s="30">
        <v>289</v>
      </c>
      <c r="E19" s="30">
        <v>289</v>
      </c>
      <c r="F19" s="30">
        <v>49</v>
      </c>
      <c r="G19" s="20">
        <f>C19/'П 1'!C17</f>
        <v>0.5517241379310345</v>
      </c>
      <c r="H19" s="30">
        <f>E19/'П 1'!C17</f>
        <v>9.96551724137931</v>
      </c>
      <c r="I19" s="60">
        <f t="shared" si="0"/>
        <v>0.1695501730103806</v>
      </c>
      <c r="J19" s="19">
        <f t="shared" si="1"/>
        <v>42</v>
      </c>
      <c r="K19" s="19">
        <f t="shared" si="2"/>
        <v>72</v>
      </c>
      <c r="L19" s="19">
        <f t="shared" si="3"/>
        <v>48</v>
      </c>
      <c r="M19" s="29">
        <f t="shared" si="4"/>
        <v>54</v>
      </c>
      <c r="N19" s="19">
        <f t="shared" si="5"/>
        <v>74</v>
      </c>
    </row>
    <row r="20" spans="1:14" ht="12.75">
      <c r="A20" s="1">
        <v>10</v>
      </c>
      <c r="B20" s="2" t="s">
        <v>9</v>
      </c>
      <c r="C20" s="29">
        <v>28</v>
      </c>
      <c r="D20" s="30">
        <v>70044</v>
      </c>
      <c r="E20" s="30">
        <v>3469</v>
      </c>
      <c r="F20" s="30">
        <v>6203</v>
      </c>
      <c r="G20" s="20">
        <f>C20/'П 1'!C18</f>
        <v>1.5067079463364295</v>
      </c>
      <c r="H20" s="30">
        <f>E20/'П 1'!C18</f>
        <v>186.6703523514669</v>
      </c>
      <c r="I20" s="60">
        <f t="shared" si="0"/>
        <v>1.7881233784952435</v>
      </c>
      <c r="J20" s="19">
        <f t="shared" si="1"/>
        <v>10</v>
      </c>
      <c r="K20" s="19">
        <f t="shared" si="2"/>
        <v>41</v>
      </c>
      <c r="L20" s="19">
        <f t="shared" si="3"/>
        <v>10</v>
      </c>
      <c r="M20" s="29">
        <f t="shared" si="4"/>
        <v>19.299999999999997</v>
      </c>
      <c r="N20" s="19">
        <f t="shared" si="5"/>
        <v>4</v>
      </c>
    </row>
    <row r="21" spans="1:14" ht="12.75">
      <c r="A21" s="1">
        <v>11</v>
      </c>
      <c r="B21" s="2" t="s">
        <v>10</v>
      </c>
      <c r="C21" s="29">
        <v>8</v>
      </c>
      <c r="D21" s="30">
        <v>22419</v>
      </c>
      <c r="E21" s="30">
        <v>10188</v>
      </c>
      <c r="F21" s="30">
        <v>140</v>
      </c>
      <c r="G21" s="20">
        <f>C21/'П 1'!C19</f>
        <v>0.27586206896551724</v>
      </c>
      <c r="H21" s="30">
        <f>E21/'П 1'!C19</f>
        <v>351.3103448275862</v>
      </c>
      <c r="I21" s="60">
        <f t="shared" si="0"/>
        <v>0.013741656851197487</v>
      </c>
      <c r="J21" s="19">
        <f t="shared" si="1"/>
        <v>60</v>
      </c>
      <c r="K21" s="19">
        <f t="shared" si="2"/>
        <v>35</v>
      </c>
      <c r="L21" s="19">
        <f t="shared" si="3"/>
        <v>73</v>
      </c>
      <c r="M21" s="29">
        <f t="shared" si="4"/>
        <v>59</v>
      </c>
      <c r="N21" s="19">
        <f t="shared" si="5"/>
        <v>78</v>
      </c>
    </row>
    <row r="22" spans="1:14" ht="12.75">
      <c r="A22" s="1">
        <v>12</v>
      </c>
      <c r="B22" s="2" t="s">
        <v>11</v>
      </c>
      <c r="C22" s="29">
        <v>18</v>
      </c>
      <c r="D22" s="30">
        <v>65544.2</v>
      </c>
      <c r="E22" s="30">
        <v>65486.2</v>
      </c>
      <c r="F22" s="30">
        <v>712</v>
      </c>
      <c r="G22" s="20">
        <f>C22/'П 1'!C20</f>
        <v>0.4235294117647059</v>
      </c>
      <c r="H22" s="30">
        <f>E22/'П 1'!C20</f>
        <v>1540.8517647058823</v>
      </c>
      <c r="I22" s="60">
        <f t="shared" si="0"/>
        <v>0.010872519706441968</v>
      </c>
      <c r="J22" s="19">
        <f t="shared" si="1"/>
        <v>49</v>
      </c>
      <c r="K22" s="19">
        <f t="shared" si="2"/>
        <v>13</v>
      </c>
      <c r="L22" s="19">
        <f t="shared" si="3"/>
        <v>75</v>
      </c>
      <c r="M22" s="29">
        <f t="shared" si="4"/>
        <v>51.2</v>
      </c>
      <c r="N22" s="19">
        <f t="shared" si="5"/>
        <v>69</v>
      </c>
    </row>
    <row r="23" spans="1:14" ht="12.75">
      <c r="A23" s="1">
        <v>13</v>
      </c>
      <c r="B23" s="2" t="s">
        <v>12</v>
      </c>
      <c r="C23" s="100">
        <f>2+2</f>
        <v>4</v>
      </c>
      <c r="D23" s="65">
        <f>9261.5+4971</f>
        <v>14232.5</v>
      </c>
      <c r="E23" s="65">
        <f>9261.5+4971</f>
        <v>14232.5</v>
      </c>
      <c r="F23" s="30">
        <v>1.5</v>
      </c>
      <c r="G23" s="20">
        <f>C23/'П 1'!C21</f>
        <v>0.11428571428571428</v>
      </c>
      <c r="H23" s="30">
        <f>E23/'П 1'!C21</f>
        <v>406.64285714285717</v>
      </c>
      <c r="I23" s="60">
        <f t="shared" si="0"/>
        <v>0.00010539258738802038</v>
      </c>
      <c r="J23" s="19">
        <f t="shared" si="1"/>
        <v>78</v>
      </c>
      <c r="K23" s="19">
        <f t="shared" si="2"/>
        <v>33</v>
      </c>
      <c r="L23" s="19">
        <f t="shared" si="3"/>
        <v>80</v>
      </c>
      <c r="M23" s="29">
        <f t="shared" si="4"/>
        <v>65.5</v>
      </c>
      <c r="N23" s="19">
        <f t="shared" si="5"/>
        <v>80</v>
      </c>
    </row>
    <row r="24" spans="1:14" ht="12.75">
      <c r="A24" s="1">
        <v>14</v>
      </c>
      <c r="B24" s="2" t="s">
        <v>13</v>
      </c>
      <c r="C24" s="29">
        <v>3</v>
      </c>
      <c r="D24" s="30">
        <v>31846.9</v>
      </c>
      <c r="E24" s="30">
        <v>200</v>
      </c>
      <c r="F24" s="30">
        <v>200</v>
      </c>
      <c r="G24" s="20">
        <f>C24/'П 1'!C22</f>
        <v>0.07894736842105263</v>
      </c>
      <c r="H24" s="30">
        <f>E24/'П 1'!C22</f>
        <v>5.2631578947368425</v>
      </c>
      <c r="I24" s="60">
        <f t="shared" si="0"/>
        <v>1</v>
      </c>
      <c r="J24" s="19">
        <f t="shared" si="1"/>
        <v>80</v>
      </c>
      <c r="K24" s="19">
        <f t="shared" si="2"/>
        <v>77</v>
      </c>
      <c r="L24" s="19">
        <f t="shared" si="3"/>
        <v>21</v>
      </c>
      <c r="M24" s="29">
        <f t="shared" si="4"/>
        <v>49.599999999999994</v>
      </c>
      <c r="N24" s="19">
        <f t="shared" si="5"/>
        <v>66</v>
      </c>
    </row>
    <row r="25" spans="1:14" ht="12.75">
      <c r="A25" s="1">
        <v>15</v>
      </c>
      <c r="B25" s="2" t="s">
        <v>15</v>
      </c>
      <c r="C25" s="29">
        <v>8</v>
      </c>
      <c r="D25" s="30">
        <v>110873</v>
      </c>
      <c r="E25" s="30">
        <v>110873</v>
      </c>
      <c r="F25" s="30">
        <v>55</v>
      </c>
      <c r="G25" s="20">
        <f>C25/'П 1'!C23</f>
        <v>0.23880597014925373</v>
      </c>
      <c r="H25" s="30">
        <f>E25/'П 1'!C23</f>
        <v>3309.6417910447763</v>
      </c>
      <c r="I25" s="60">
        <f t="shared" si="0"/>
        <v>0.0004960630631443183</v>
      </c>
      <c r="J25" s="19">
        <f t="shared" si="1"/>
        <v>67</v>
      </c>
      <c r="K25" s="19">
        <f t="shared" si="2"/>
        <v>6</v>
      </c>
      <c r="L25" s="19">
        <f t="shared" si="3"/>
        <v>78</v>
      </c>
      <c r="M25" s="29">
        <f t="shared" si="4"/>
        <v>54.2</v>
      </c>
      <c r="N25" s="19">
        <f t="shared" si="5"/>
        <v>75</v>
      </c>
    </row>
    <row r="26" spans="1:14" ht="12.75">
      <c r="A26" s="1">
        <v>16</v>
      </c>
      <c r="B26" s="2" t="s">
        <v>14</v>
      </c>
      <c r="C26" s="29">
        <v>11</v>
      </c>
      <c r="D26" s="30">
        <v>331.1</v>
      </c>
      <c r="E26" s="30">
        <v>227.1</v>
      </c>
      <c r="F26" s="30">
        <v>127.1</v>
      </c>
      <c r="G26" s="20">
        <f>C26/'П 1'!C24</f>
        <v>0.9166666666666666</v>
      </c>
      <c r="H26" s="30">
        <f>E26/'П 1'!C24</f>
        <v>18.925</v>
      </c>
      <c r="I26" s="60">
        <f t="shared" si="0"/>
        <v>0.5596653456627037</v>
      </c>
      <c r="J26" s="19">
        <f t="shared" si="1"/>
        <v>23</v>
      </c>
      <c r="K26" s="19">
        <f t="shared" si="2"/>
        <v>67</v>
      </c>
      <c r="L26" s="19">
        <f t="shared" si="3"/>
        <v>37</v>
      </c>
      <c r="M26" s="29">
        <f t="shared" si="4"/>
        <v>43.2</v>
      </c>
      <c r="N26" s="19">
        <f t="shared" si="5"/>
        <v>47</v>
      </c>
    </row>
    <row r="27" spans="1:14" ht="12.75">
      <c r="A27" s="1">
        <v>17</v>
      </c>
      <c r="B27" s="2" t="s">
        <v>16</v>
      </c>
      <c r="C27" s="29">
        <v>6</v>
      </c>
      <c r="D27" s="30">
        <v>1319.2</v>
      </c>
      <c r="E27" s="30">
        <v>944.4</v>
      </c>
      <c r="F27" s="30">
        <v>572.3</v>
      </c>
      <c r="G27" s="20">
        <f>C27/'П 1'!C25</f>
        <v>0.27883880825057294</v>
      </c>
      <c r="H27" s="30">
        <f>E27/'П 1'!C25</f>
        <v>43.88922841864018</v>
      </c>
      <c r="I27" s="60">
        <f t="shared" si="0"/>
        <v>0.605993223210504</v>
      </c>
      <c r="J27" s="19">
        <f t="shared" si="1"/>
        <v>59</v>
      </c>
      <c r="K27" s="19">
        <f t="shared" si="2"/>
        <v>61</v>
      </c>
      <c r="L27" s="19">
        <f t="shared" si="3"/>
        <v>34</v>
      </c>
      <c r="M27" s="29">
        <f t="shared" si="4"/>
        <v>47.1</v>
      </c>
      <c r="N27" s="19">
        <f t="shared" si="5"/>
        <v>61</v>
      </c>
    </row>
    <row r="28" spans="1:14" ht="12.75">
      <c r="A28" s="1">
        <v>18</v>
      </c>
      <c r="B28" s="2" t="s">
        <v>17</v>
      </c>
      <c r="C28" s="29">
        <v>18</v>
      </c>
      <c r="D28" s="30">
        <v>14089</v>
      </c>
      <c r="E28" s="30">
        <v>14086</v>
      </c>
      <c r="F28" s="30">
        <v>13181.51</v>
      </c>
      <c r="G28" s="20">
        <f>C28/'П 1'!C26</f>
        <v>0.75</v>
      </c>
      <c r="H28" s="30">
        <f>E28/'П 1'!C26</f>
        <v>586.9166666666666</v>
      </c>
      <c r="I28" s="60">
        <f t="shared" si="0"/>
        <v>0.9357880164702541</v>
      </c>
      <c r="J28" s="19">
        <f t="shared" si="1"/>
        <v>31</v>
      </c>
      <c r="K28" s="19">
        <f t="shared" si="2"/>
        <v>28</v>
      </c>
      <c r="L28" s="19">
        <f t="shared" si="3"/>
        <v>25</v>
      </c>
      <c r="M28" s="29">
        <f t="shared" si="4"/>
        <v>27.1</v>
      </c>
      <c r="N28" s="19">
        <f t="shared" si="5"/>
        <v>11</v>
      </c>
    </row>
    <row r="29" spans="1:14" ht="12.75">
      <c r="A29" s="1">
        <v>19</v>
      </c>
      <c r="B29" s="2" t="s">
        <v>18</v>
      </c>
      <c r="C29" s="29">
        <v>36</v>
      </c>
      <c r="D29" s="30">
        <v>3061.2</v>
      </c>
      <c r="E29" s="30">
        <v>3061.2</v>
      </c>
      <c r="F29" s="30">
        <v>1634.4</v>
      </c>
      <c r="G29" s="20">
        <f>C29/'П 1'!C27</f>
        <v>0.8559702950947821</v>
      </c>
      <c r="H29" s="30">
        <f>E29/'П 1'!C27</f>
        <v>72.78600742622629</v>
      </c>
      <c r="I29" s="60">
        <f t="shared" si="0"/>
        <v>0.5339082712661702</v>
      </c>
      <c r="J29" s="19">
        <f t="shared" si="1"/>
        <v>26</v>
      </c>
      <c r="K29" s="19">
        <f t="shared" si="2"/>
        <v>51</v>
      </c>
      <c r="L29" s="19">
        <f t="shared" si="3"/>
        <v>38</v>
      </c>
      <c r="M29" s="29">
        <f t="shared" si="4"/>
        <v>39.5</v>
      </c>
      <c r="N29" s="19">
        <f t="shared" si="5"/>
        <v>34</v>
      </c>
    </row>
    <row r="30" spans="1:14" ht="12.75">
      <c r="A30" s="1">
        <v>20</v>
      </c>
      <c r="B30" s="2" t="s">
        <v>19</v>
      </c>
      <c r="C30" s="29">
        <v>4</v>
      </c>
      <c r="D30" s="30">
        <v>16477.9</v>
      </c>
      <c r="E30" s="30">
        <v>16477.9</v>
      </c>
      <c r="F30" s="30">
        <v>600</v>
      </c>
      <c r="G30" s="20">
        <f>C30/'П 1'!C28</f>
        <v>0.2</v>
      </c>
      <c r="H30" s="30">
        <f>E30/'П 1'!C28</f>
        <v>823.8950000000001</v>
      </c>
      <c r="I30" s="60">
        <f t="shared" si="0"/>
        <v>0.036412406920784804</v>
      </c>
      <c r="J30" s="19">
        <f t="shared" si="1"/>
        <v>71</v>
      </c>
      <c r="K30" s="19">
        <f t="shared" si="2"/>
        <v>23</v>
      </c>
      <c r="L30" s="19">
        <f t="shared" si="3"/>
        <v>65</v>
      </c>
      <c r="M30" s="29">
        <f t="shared" si="4"/>
        <v>53.6</v>
      </c>
      <c r="N30" s="19">
        <f t="shared" si="5"/>
        <v>73</v>
      </c>
    </row>
    <row r="31" spans="1:14" ht="12.75">
      <c r="A31" s="1">
        <v>21</v>
      </c>
      <c r="B31" s="2" t="s">
        <v>20</v>
      </c>
      <c r="C31" s="29">
        <v>37</v>
      </c>
      <c r="D31" s="30">
        <v>11867.6</v>
      </c>
      <c r="E31" s="30">
        <v>11405.1</v>
      </c>
      <c r="F31" s="30">
        <v>292.6</v>
      </c>
      <c r="G31" s="20">
        <f>C31/'П 1'!C29</f>
        <v>1.510204081632653</v>
      </c>
      <c r="H31" s="30">
        <f>E31/'П 1'!C29</f>
        <v>465.51428571428573</v>
      </c>
      <c r="I31" s="60">
        <f t="shared" si="0"/>
        <v>0.025655189345117537</v>
      </c>
      <c r="J31" s="19">
        <f t="shared" si="1"/>
        <v>9</v>
      </c>
      <c r="K31" s="19">
        <f t="shared" si="2"/>
        <v>32</v>
      </c>
      <c r="L31" s="19">
        <f t="shared" si="3"/>
        <v>67</v>
      </c>
      <c r="M31" s="29">
        <f t="shared" si="4"/>
        <v>44.9</v>
      </c>
      <c r="N31" s="19">
        <f t="shared" si="5"/>
        <v>55</v>
      </c>
    </row>
    <row r="32" spans="1:14" ht="12.75">
      <c r="A32" s="1">
        <v>22</v>
      </c>
      <c r="B32" s="2" t="s">
        <v>21</v>
      </c>
      <c r="C32" s="29">
        <v>4</v>
      </c>
      <c r="D32" s="30">
        <v>1501</v>
      </c>
      <c r="E32" s="30">
        <v>1376</v>
      </c>
      <c r="F32" s="30">
        <v>165.4</v>
      </c>
      <c r="G32" s="20">
        <f>C32/'П 1'!C30</f>
        <v>0.3076923076923077</v>
      </c>
      <c r="H32" s="30">
        <f>E32/'П 1'!C30</f>
        <v>105.84615384615384</v>
      </c>
      <c r="I32" s="60">
        <f t="shared" si="0"/>
        <v>0.12020348837209303</v>
      </c>
      <c r="J32" s="19">
        <f t="shared" si="1"/>
        <v>55</v>
      </c>
      <c r="K32" s="19">
        <f t="shared" si="2"/>
        <v>50</v>
      </c>
      <c r="L32" s="19">
        <f t="shared" si="3"/>
        <v>54</v>
      </c>
      <c r="M32" s="29">
        <f t="shared" si="4"/>
        <v>53</v>
      </c>
      <c r="N32" s="19">
        <f t="shared" si="5"/>
        <v>71</v>
      </c>
    </row>
    <row r="33" spans="1:14" ht="12.75">
      <c r="A33" s="1">
        <v>23</v>
      </c>
      <c r="B33" s="2" t="s">
        <v>22</v>
      </c>
      <c r="C33" s="29">
        <v>16</v>
      </c>
      <c r="D33" s="30">
        <v>1015.1</v>
      </c>
      <c r="E33" s="30">
        <v>1015.1</v>
      </c>
      <c r="F33" s="30">
        <v>440.1</v>
      </c>
      <c r="G33" s="20">
        <f>C33/'П 1'!C31</f>
        <v>0.6666666666666666</v>
      </c>
      <c r="H33" s="30">
        <f>E33/'П 1'!C31</f>
        <v>42.295833333333334</v>
      </c>
      <c r="I33" s="60">
        <f t="shared" si="0"/>
        <v>0.43355334449807903</v>
      </c>
      <c r="J33" s="19">
        <f t="shared" si="1"/>
        <v>37</v>
      </c>
      <c r="K33" s="19">
        <f t="shared" si="2"/>
        <v>62</v>
      </c>
      <c r="L33" s="19">
        <f t="shared" si="3"/>
        <v>40</v>
      </c>
      <c r="M33" s="29">
        <f t="shared" si="4"/>
        <v>46</v>
      </c>
      <c r="N33" s="19">
        <f t="shared" si="5"/>
        <v>59</v>
      </c>
    </row>
    <row r="34" spans="1:14" ht="12.75">
      <c r="A34" s="1">
        <v>24</v>
      </c>
      <c r="B34" s="2" t="s">
        <v>23</v>
      </c>
      <c r="C34" s="29">
        <v>0</v>
      </c>
      <c r="D34" s="30">
        <v>0</v>
      </c>
      <c r="E34" s="30">
        <v>0</v>
      </c>
      <c r="F34" s="30">
        <v>0</v>
      </c>
      <c r="G34" s="20">
        <f>C34/'П 1'!C32</f>
        <v>0</v>
      </c>
      <c r="H34" s="30">
        <f>E34/'П 1'!C32</f>
        <v>0</v>
      </c>
      <c r="I34" s="60">
        <f t="shared" si="0"/>
        <v>0</v>
      </c>
      <c r="J34" s="19">
        <f t="shared" si="1"/>
        <v>82</v>
      </c>
      <c r="K34" s="19">
        <f t="shared" si="2"/>
        <v>82</v>
      </c>
      <c r="L34" s="19">
        <f t="shared" si="3"/>
        <v>82</v>
      </c>
      <c r="M34" s="29">
        <f t="shared" si="4"/>
        <v>82</v>
      </c>
      <c r="N34" s="19">
        <f t="shared" si="5"/>
        <v>82</v>
      </c>
    </row>
    <row r="35" spans="1:14" ht="12.75">
      <c r="A35" s="1">
        <v>25</v>
      </c>
      <c r="B35" s="2" t="s">
        <v>24</v>
      </c>
      <c r="C35" s="29">
        <v>2</v>
      </c>
      <c r="D35" s="30">
        <v>17461</v>
      </c>
      <c r="E35" s="30">
        <v>17461</v>
      </c>
      <c r="F35" s="30">
        <v>33419</v>
      </c>
      <c r="G35" s="20">
        <f>C35/'П 1'!C33</f>
        <v>0.11764705882352941</v>
      </c>
      <c r="H35" s="30">
        <f>E35/'П 1'!C33</f>
        <v>1027.1176470588234</v>
      </c>
      <c r="I35" s="60">
        <f t="shared" si="0"/>
        <v>1.9139224557585477</v>
      </c>
      <c r="J35" s="19">
        <f t="shared" si="1"/>
        <v>77</v>
      </c>
      <c r="K35" s="19">
        <f t="shared" si="2"/>
        <v>17</v>
      </c>
      <c r="L35" s="19">
        <f t="shared" si="3"/>
        <v>8</v>
      </c>
      <c r="M35" s="29">
        <f t="shared" si="4"/>
        <v>24.5</v>
      </c>
      <c r="N35" s="19">
        <f t="shared" si="5"/>
        <v>8</v>
      </c>
    </row>
    <row r="36" spans="1:14" ht="12.75">
      <c r="A36" s="1">
        <v>26</v>
      </c>
      <c r="B36" s="2" t="s">
        <v>25</v>
      </c>
      <c r="C36" s="29">
        <v>9</v>
      </c>
      <c r="D36" s="30">
        <v>149.9999999999991</v>
      </c>
      <c r="E36" s="30">
        <v>149.9999999999991</v>
      </c>
      <c r="F36" s="30">
        <v>150</v>
      </c>
      <c r="G36" s="20">
        <f>C36/'П 1'!C34</f>
        <v>0.45915158291984065</v>
      </c>
      <c r="H36" s="30">
        <f>E36/'П 1'!C34</f>
        <v>7.652526381997299</v>
      </c>
      <c r="I36" s="60">
        <f t="shared" si="0"/>
        <v>1.000000000000006</v>
      </c>
      <c r="J36" s="19">
        <f t="shared" si="1"/>
        <v>45</v>
      </c>
      <c r="K36" s="19">
        <f t="shared" si="2"/>
        <v>75</v>
      </c>
      <c r="L36" s="19">
        <f t="shared" si="3"/>
        <v>20</v>
      </c>
      <c r="M36" s="29">
        <f t="shared" si="4"/>
        <v>41.5</v>
      </c>
      <c r="N36" s="19">
        <f t="shared" si="5"/>
        <v>41</v>
      </c>
    </row>
    <row r="37" spans="1:14" ht="12.75">
      <c r="A37" s="1">
        <v>27</v>
      </c>
      <c r="B37" s="2" t="s">
        <v>26</v>
      </c>
      <c r="C37" s="100">
        <f>29+1</f>
        <v>30</v>
      </c>
      <c r="D37" s="65">
        <f>2927.10000000001+59.6</f>
        <v>2986.70000000001</v>
      </c>
      <c r="E37" s="65">
        <f>2324.5+59.6</f>
        <v>2384.1</v>
      </c>
      <c r="F37" s="65">
        <f>11776.7+59.6</f>
        <v>11836.300000000001</v>
      </c>
      <c r="G37" s="20">
        <f>C37/'П 1'!C35</f>
        <v>0.6521739130434783</v>
      </c>
      <c r="H37" s="30">
        <f>E37/'П 1'!C35</f>
        <v>51.82826086956521</v>
      </c>
      <c r="I37" s="60">
        <f t="shared" si="0"/>
        <v>4.964682689484502</v>
      </c>
      <c r="J37" s="19">
        <f t="shared" si="1"/>
        <v>38</v>
      </c>
      <c r="K37" s="19">
        <f t="shared" si="2"/>
        <v>56</v>
      </c>
      <c r="L37" s="19">
        <f t="shared" si="3"/>
        <v>3</v>
      </c>
      <c r="M37" s="29">
        <f t="shared" si="4"/>
        <v>25.900000000000002</v>
      </c>
      <c r="N37" s="19">
        <f t="shared" si="5"/>
        <v>9</v>
      </c>
    </row>
    <row r="38" spans="1:14" ht="12.75">
      <c r="A38" s="1">
        <v>28</v>
      </c>
      <c r="B38" s="2" t="s">
        <v>27</v>
      </c>
      <c r="C38" s="29">
        <v>7</v>
      </c>
      <c r="D38" s="30">
        <v>220</v>
      </c>
      <c r="E38" s="30">
        <v>200</v>
      </c>
      <c r="F38" s="30">
        <v>472.3</v>
      </c>
      <c r="G38" s="20">
        <f>C38/'П 1'!C36</f>
        <v>0.25</v>
      </c>
      <c r="H38" s="30">
        <f>E38/'П 1'!C36</f>
        <v>7.142857142857143</v>
      </c>
      <c r="I38" s="60">
        <f t="shared" si="0"/>
        <v>2.3615</v>
      </c>
      <c r="J38" s="19">
        <f t="shared" si="1"/>
        <v>63</v>
      </c>
      <c r="K38" s="19">
        <f t="shared" si="2"/>
        <v>76</v>
      </c>
      <c r="L38" s="19">
        <f t="shared" si="3"/>
        <v>6</v>
      </c>
      <c r="M38" s="29">
        <f t="shared" si="4"/>
        <v>38.400000000000006</v>
      </c>
      <c r="N38" s="19">
        <f t="shared" si="5"/>
        <v>29</v>
      </c>
    </row>
    <row r="39" spans="1:14" ht="12.75">
      <c r="A39" s="1">
        <v>29</v>
      </c>
      <c r="B39" s="2" t="s">
        <v>28</v>
      </c>
      <c r="C39" s="29">
        <v>13</v>
      </c>
      <c r="D39" s="30">
        <v>6005.6</v>
      </c>
      <c r="E39" s="30">
        <v>5426.4</v>
      </c>
      <c r="F39" s="30">
        <v>820.1</v>
      </c>
      <c r="G39" s="20">
        <f>C39/'П 1'!C37</f>
        <v>0.4248746418338109</v>
      </c>
      <c r="H39" s="30">
        <f>E39/'П 1'!C37</f>
        <v>177.34921203438395</v>
      </c>
      <c r="I39" s="60">
        <f t="shared" si="0"/>
        <v>0.15113150523367244</v>
      </c>
      <c r="J39" s="19">
        <f t="shared" si="1"/>
        <v>48</v>
      </c>
      <c r="K39" s="19">
        <f t="shared" si="2"/>
        <v>42</v>
      </c>
      <c r="L39" s="19">
        <f t="shared" si="3"/>
        <v>51</v>
      </c>
      <c r="M39" s="29">
        <f t="shared" si="4"/>
        <v>47.7</v>
      </c>
      <c r="N39" s="19">
        <f t="shared" si="5"/>
        <v>62</v>
      </c>
    </row>
    <row r="40" spans="1:14" ht="12.75">
      <c r="A40" s="1">
        <v>30</v>
      </c>
      <c r="B40" s="2" t="s">
        <v>29</v>
      </c>
      <c r="C40" s="29">
        <v>1</v>
      </c>
      <c r="D40" s="30">
        <v>11631.8</v>
      </c>
      <c r="E40" s="30">
        <v>0</v>
      </c>
      <c r="F40" s="30">
        <v>0</v>
      </c>
      <c r="G40" s="20">
        <f>C40/'П 1'!C38</f>
        <v>0.05128205128205128</v>
      </c>
      <c r="H40" s="30">
        <f>E40/'П 1'!C38</f>
        <v>0</v>
      </c>
      <c r="I40" s="60">
        <f t="shared" si="0"/>
        <v>0</v>
      </c>
      <c r="J40" s="19">
        <f t="shared" si="1"/>
        <v>81</v>
      </c>
      <c r="K40" s="19">
        <f t="shared" si="2"/>
        <v>82</v>
      </c>
      <c r="L40" s="19">
        <f t="shared" si="3"/>
        <v>81</v>
      </c>
      <c r="M40" s="29">
        <f t="shared" si="4"/>
        <v>81.3</v>
      </c>
      <c r="N40" s="19">
        <f t="shared" si="5"/>
        <v>81</v>
      </c>
    </row>
    <row r="41" spans="1:14" ht="12.75">
      <c r="A41" s="1">
        <v>31</v>
      </c>
      <c r="B41" s="2" t="s">
        <v>30</v>
      </c>
      <c r="C41" s="29">
        <v>18</v>
      </c>
      <c r="D41" s="30">
        <v>2657.2</v>
      </c>
      <c r="E41" s="30">
        <v>2657.2</v>
      </c>
      <c r="F41" s="30">
        <v>1526.3</v>
      </c>
      <c r="G41" s="20">
        <f>C41/'П 1'!C39</f>
        <v>0.3025210084033613</v>
      </c>
      <c r="H41" s="30">
        <f>E41/'П 1'!C39</f>
        <v>44.65882352941176</v>
      </c>
      <c r="I41" s="60">
        <f t="shared" si="0"/>
        <v>0.5744016257714888</v>
      </c>
      <c r="J41" s="19">
        <f t="shared" si="1"/>
        <v>56</v>
      </c>
      <c r="K41" s="19">
        <f t="shared" si="2"/>
        <v>60</v>
      </c>
      <c r="L41" s="19">
        <f t="shared" si="3"/>
        <v>35</v>
      </c>
      <c r="M41" s="29">
        <f t="shared" si="4"/>
        <v>46.7</v>
      </c>
      <c r="N41" s="19">
        <f t="shared" si="5"/>
        <v>60</v>
      </c>
    </row>
    <row r="42" spans="1:14" ht="12.75">
      <c r="A42" s="1">
        <v>32</v>
      </c>
      <c r="B42" s="2" t="s">
        <v>31</v>
      </c>
      <c r="C42" s="100">
        <f>28+10</f>
        <v>38</v>
      </c>
      <c r="D42" s="65">
        <f>2481.17+1172.1</f>
        <v>3653.27</v>
      </c>
      <c r="E42" s="65">
        <f>2129.15+1172.1</f>
        <v>3301.25</v>
      </c>
      <c r="F42" s="65">
        <f>1396.18+6.1+45</f>
        <v>1447.28</v>
      </c>
      <c r="G42" s="20">
        <f>C42/'П 1'!C40</f>
        <v>0.7330479361555943</v>
      </c>
      <c r="H42" s="30">
        <f>E42/'П 1'!C40</f>
        <v>63.683539453517255</v>
      </c>
      <c r="I42" s="60">
        <f t="shared" si="0"/>
        <v>0.43840363498674745</v>
      </c>
      <c r="J42" s="19">
        <f t="shared" si="1"/>
        <v>33</v>
      </c>
      <c r="K42" s="19">
        <f t="shared" si="2"/>
        <v>54</v>
      </c>
      <c r="L42" s="19">
        <f t="shared" si="3"/>
        <v>39</v>
      </c>
      <c r="M42" s="29">
        <f t="shared" si="4"/>
        <v>42.3</v>
      </c>
      <c r="N42" s="19">
        <f t="shared" si="5"/>
        <v>45</v>
      </c>
    </row>
    <row r="43" spans="1:14" ht="12.75">
      <c r="A43" s="1">
        <v>33</v>
      </c>
      <c r="B43" s="2" t="s">
        <v>32</v>
      </c>
      <c r="C43" s="29">
        <v>9</v>
      </c>
      <c r="D43" s="30">
        <v>3266.6</v>
      </c>
      <c r="E43" s="30">
        <v>3266.6</v>
      </c>
      <c r="F43" s="30">
        <v>2245.9</v>
      </c>
      <c r="G43" s="20">
        <f>C43/'П 1'!C41</f>
        <v>0.47368421052631576</v>
      </c>
      <c r="H43" s="30">
        <f>E43/'П 1'!C41</f>
        <v>171.92631578947368</v>
      </c>
      <c r="I43" s="60">
        <f t="shared" si="0"/>
        <v>0.6875344394783568</v>
      </c>
      <c r="J43" s="19">
        <f t="shared" si="1"/>
        <v>44</v>
      </c>
      <c r="K43" s="19">
        <f t="shared" si="2"/>
        <v>43</v>
      </c>
      <c r="L43" s="19">
        <f t="shared" si="3"/>
        <v>30</v>
      </c>
      <c r="M43" s="29">
        <f t="shared" si="4"/>
        <v>36.7</v>
      </c>
      <c r="N43" s="19">
        <f t="shared" si="5"/>
        <v>23</v>
      </c>
    </row>
    <row r="44" spans="1:14" ht="12.75">
      <c r="A44" s="1">
        <v>34</v>
      </c>
      <c r="B44" s="2" t="s">
        <v>33</v>
      </c>
      <c r="C44" s="29">
        <v>9</v>
      </c>
      <c r="D44" s="30">
        <v>1001.6</v>
      </c>
      <c r="E44" s="30">
        <v>901.6</v>
      </c>
      <c r="F44" s="65">
        <f>8853.1+89.42</f>
        <v>8942.52</v>
      </c>
      <c r="G44" s="20">
        <f>C44/'П 1'!C42</f>
        <v>0.36</v>
      </c>
      <c r="H44" s="30">
        <f>E44/'П 1'!C42</f>
        <v>36.064</v>
      </c>
      <c r="I44" s="60">
        <f t="shared" si="0"/>
        <v>9.918500443655724</v>
      </c>
      <c r="J44" s="19">
        <f t="shared" si="1"/>
        <v>53</v>
      </c>
      <c r="K44" s="19">
        <f t="shared" si="2"/>
        <v>63</v>
      </c>
      <c r="L44" s="19">
        <f t="shared" si="3"/>
        <v>2</v>
      </c>
      <c r="M44" s="29">
        <f t="shared" si="4"/>
        <v>30.5</v>
      </c>
      <c r="N44" s="19">
        <f t="shared" si="5"/>
        <v>13</v>
      </c>
    </row>
    <row r="45" spans="1:14" s="27" customFormat="1" ht="12.75">
      <c r="A45" s="1">
        <v>35</v>
      </c>
      <c r="B45" s="2" t="s">
        <v>34</v>
      </c>
      <c r="C45" s="29">
        <v>10</v>
      </c>
      <c r="D45" s="30">
        <v>3257.6</v>
      </c>
      <c r="E45" s="30">
        <v>1644.3</v>
      </c>
      <c r="F45" s="30">
        <v>680</v>
      </c>
      <c r="G45" s="20">
        <f>C45/'П 1'!C43</f>
        <v>0.29411764705882354</v>
      </c>
      <c r="H45" s="30">
        <f>E45/'П 1'!C43</f>
        <v>48.36176470588235</v>
      </c>
      <c r="I45" s="60">
        <f t="shared" si="0"/>
        <v>0.41354983883719515</v>
      </c>
      <c r="J45" s="19">
        <f t="shared" si="1"/>
        <v>57</v>
      </c>
      <c r="K45" s="19">
        <f t="shared" si="2"/>
        <v>59</v>
      </c>
      <c r="L45" s="19">
        <f t="shared" si="3"/>
        <v>41</v>
      </c>
      <c r="M45" s="29">
        <f t="shared" si="4"/>
        <v>49.6</v>
      </c>
      <c r="N45" s="19">
        <f t="shared" si="5"/>
        <v>67</v>
      </c>
    </row>
    <row r="46" spans="1:14" ht="12.75">
      <c r="A46" s="1">
        <v>36</v>
      </c>
      <c r="B46" s="2" t="s">
        <v>35</v>
      </c>
      <c r="C46" s="29">
        <v>4</v>
      </c>
      <c r="D46" s="30">
        <v>90</v>
      </c>
      <c r="E46" s="30">
        <v>90</v>
      </c>
      <c r="F46" s="30">
        <v>90</v>
      </c>
      <c r="G46" s="20">
        <f>C46/'П 1'!C44</f>
        <v>0.125</v>
      </c>
      <c r="H46" s="30">
        <f>E46/'П 1'!C44</f>
        <v>2.8125</v>
      </c>
      <c r="I46" s="60">
        <f t="shared" si="0"/>
        <v>1</v>
      </c>
      <c r="J46" s="19">
        <f t="shared" si="1"/>
        <v>76</v>
      </c>
      <c r="K46" s="19">
        <f t="shared" si="2"/>
        <v>78</v>
      </c>
      <c r="L46" s="19">
        <f t="shared" si="3"/>
        <v>21</v>
      </c>
      <c r="M46" s="29">
        <f t="shared" si="4"/>
        <v>49.1</v>
      </c>
      <c r="N46" s="19">
        <f t="shared" si="5"/>
        <v>64</v>
      </c>
    </row>
    <row r="47" spans="1:14" ht="12.75">
      <c r="A47" s="1">
        <v>37</v>
      </c>
      <c r="B47" s="2" t="s">
        <v>36</v>
      </c>
      <c r="C47" s="100">
        <f>11+1</f>
        <v>12</v>
      </c>
      <c r="D47" s="65">
        <f>538+12.4</f>
        <v>550.4</v>
      </c>
      <c r="E47" s="65">
        <f>538+12.4</f>
        <v>550.4</v>
      </c>
      <c r="F47" s="65">
        <f>614.2+12.4+109.7</f>
        <v>736.3000000000001</v>
      </c>
      <c r="G47" s="20">
        <f>C47/'П 1'!C45</f>
        <v>0.6760302515820342</v>
      </c>
      <c r="H47" s="30">
        <f>E47/'П 1'!C45</f>
        <v>31.00725420589597</v>
      </c>
      <c r="I47" s="60">
        <f t="shared" si="0"/>
        <v>1.3377543604651165</v>
      </c>
      <c r="J47" s="19">
        <f t="shared" si="1"/>
        <v>36</v>
      </c>
      <c r="K47" s="19">
        <f t="shared" si="2"/>
        <v>64</v>
      </c>
      <c r="L47" s="19">
        <f t="shared" si="3"/>
        <v>16</v>
      </c>
      <c r="M47" s="29">
        <f t="shared" si="4"/>
        <v>34.4</v>
      </c>
      <c r="N47" s="19">
        <f t="shared" si="5"/>
        <v>18</v>
      </c>
    </row>
    <row r="48" spans="1:14" ht="12.75">
      <c r="A48" s="1">
        <v>38</v>
      </c>
      <c r="B48" s="2" t="s">
        <v>37</v>
      </c>
      <c r="C48" s="29">
        <v>44</v>
      </c>
      <c r="D48" s="30">
        <v>36161.1</v>
      </c>
      <c r="E48" s="30">
        <v>34758.9</v>
      </c>
      <c r="F48" s="30">
        <v>592.9</v>
      </c>
      <c r="G48" s="20">
        <f>C48/'П 1'!C46</f>
        <v>2.3783783783783785</v>
      </c>
      <c r="H48" s="30">
        <f>E48/'П 1'!C46</f>
        <v>1878.8594594594595</v>
      </c>
      <c r="I48" s="60">
        <f t="shared" si="0"/>
        <v>0.017057501819677835</v>
      </c>
      <c r="J48" s="19">
        <f t="shared" si="1"/>
        <v>2</v>
      </c>
      <c r="K48" s="19">
        <f t="shared" si="2"/>
        <v>10</v>
      </c>
      <c r="L48" s="19">
        <f t="shared" si="3"/>
        <v>72</v>
      </c>
      <c r="M48" s="29">
        <f t="shared" si="4"/>
        <v>39.4</v>
      </c>
      <c r="N48" s="19">
        <f t="shared" si="5"/>
        <v>33</v>
      </c>
    </row>
    <row r="49" spans="1:14" ht="12.75">
      <c r="A49" s="1">
        <v>39</v>
      </c>
      <c r="B49" s="2" t="s">
        <v>38</v>
      </c>
      <c r="C49" s="29">
        <v>21</v>
      </c>
      <c r="D49" s="30">
        <v>982.6</v>
      </c>
      <c r="E49" s="30">
        <v>982.6</v>
      </c>
      <c r="F49" s="30">
        <v>596.5</v>
      </c>
      <c r="G49" s="20">
        <f>C49/'П 1'!C47</f>
        <v>1.105263157894737</v>
      </c>
      <c r="H49" s="30">
        <f>E49/'П 1'!C47</f>
        <v>51.71578947368421</v>
      </c>
      <c r="I49" s="60">
        <f t="shared" si="0"/>
        <v>0.607062894361897</v>
      </c>
      <c r="J49" s="19">
        <f t="shared" si="1"/>
        <v>16</v>
      </c>
      <c r="K49" s="19">
        <f t="shared" si="2"/>
        <v>57</v>
      </c>
      <c r="L49" s="19">
        <f t="shared" si="3"/>
        <v>33</v>
      </c>
      <c r="M49" s="29">
        <f t="shared" si="4"/>
        <v>36.8</v>
      </c>
      <c r="N49" s="19">
        <f t="shared" si="5"/>
        <v>24</v>
      </c>
    </row>
    <row r="50" spans="1:14" ht="12.75">
      <c r="A50" s="1">
        <v>40</v>
      </c>
      <c r="B50" s="2" t="s">
        <v>39</v>
      </c>
      <c r="C50" s="29">
        <v>65</v>
      </c>
      <c r="D50" s="30">
        <v>784285</v>
      </c>
      <c r="E50" s="30">
        <v>777460</v>
      </c>
      <c r="F50" s="30">
        <v>8464.4</v>
      </c>
      <c r="G50" s="20">
        <f>C50/'П 1'!C48</f>
        <v>0.6190476190476191</v>
      </c>
      <c r="H50" s="30">
        <f>E50/'П 1'!C48</f>
        <v>7404.380952380952</v>
      </c>
      <c r="I50" s="60">
        <f t="shared" si="0"/>
        <v>0.010887248218557867</v>
      </c>
      <c r="J50" s="19">
        <f t="shared" si="1"/>
        <v>39</v>
      </c>
      <c r="K50" s="19">
        <f t="shared" si="2"/>
        <v>2</v>
      </c>
      <c r="L50" s="19">
        <f t="shared" si="3"/>
        <v>74</v>
      </c>
      <c r="M50" s="29">
        <f t="shared" si="4"/>
        <v>45.4</v>
      </c>
      <c r="N50" s="19">
        <f t="shared" si="5"/>
        <v>57</v>
      </c>
    </row>
    <row r="51" spans="1:14" ht="12.75">
      <c r="A51" s="1">
        <v>41</v>
      </c>
      <c r="B51" s="2" t="s">
        <v>40</v>
      </c>
      <c r="C51" s="100">
        <f>43+2</f>
        <v>45</v>
      </c>
      <c r="D51" s="65">
        <f>463031.2+390</f>
        <v>463421.2</v>
      </c>
      <c r="E51" s="65">
        <f>463031.2+390</f>
        <v>463421.2</v>
      </c>
      <c r="F51" s="65">
        <f>8025.4+290</f>
        <v>8315.4</v>
      </c>
      <c r="G51" s="20">
        <f>C51/'П 1'!C49</f>
        <v>0.743801652892562</v>
      </c>
      <c r="H51" s="30">
        <f>E51/'П 1'!C49</f>
        <v>7659.854545454546</v>
      </c>
      <c r="I51" s="60">
        <f t="shared" si="0"/>
        <v>0.017943503663621775</v>
      </c>
      <c r="J51" s="19">
        <f t="shared" si="1"/>
        <v>32</v>
      </c>
      <c r="K51" s="19">
        <f t="shared" si="2"/>
        <v>1</v>
      </c>
      <c r="L51" s="19">
        <f t="shared" si="3"/>
        <v>71</v>
      </c>
      <c r="M51" s="29">
        <f t="shared" si="4"/>
        <v>42.2</v>
      </c>
      <c r="N51" s="19">
        <f t="shared" si="5"/>
        <v>43</v>
      </c>
    </row>
    <row r="52" spans="1:14" ht="12.75">
      <c r="A52" s="1">
        <v>42</v>
      </c>
      <c r="B52" s="2" t="s">
        <v>41</v>
      </c>
      <c r="C52" s="29">
        <v>8</v>
      </c>
      <c r="D52" s="30">
        <v>5069.5</v>
      </c>
      <c r="E52" s="30">
        <v>4248.4</v>
      </c>
      <c r="F52" s="30">
        <v>523.7</v>
      </c>
      <c r="G52" s="20">
        <f>C52/'П 1'!C50</f>
        <v>0.26759530791788855</v>
      </c>
      <c r="H52" s="30">
        <f>E52/'П 1'!C50</f>
        <v>142.1064882697947</v>
      </c>
      <c r="I52" s="60">
        <f t="shared" si="0"/>
        <v>0.12326993691742776</v>
      </c>
      <c r="J52" s="19">
        <f t="shared" si="1"/>
        <v>61</v>
      </c>
      <c r="K52" s="19">
        <f t="shared" si="2"/>
        <v>46</v>
      </c>
      <c r="L52" s="19">
        <f t="shared" si="3"/>
        <v>53</v>
      </c>
      <c r="M52" s="29">
        <f t="shared" si="4"/>
        <v>52.5</v>
      </c>
      <c r="N52" s="19">
        <f t="shared" si="5"/>
        <v>70</v>
      </c>
    </row>
    <row r="53" spans="1:14" ht="12.75">
      <c r="A53" s="1">
        <v>43</v>
      </c>
      <c r="B53" s="2" t="s">
        <v>42</v>
      </c>
      <c r="C53" s="29">
        <v>5</v>
      </c>
      <c r="D53" s="30">
        <v>150.1</v>
      </c>
      <c r="E53" s="30">
        <v>100.3</v>
      </c>
      <c r="F53" s="30">
        <v>100.3</v>
      </c>
      <c r="G53" s="20">
        <f>C53/'П 1'!C51</f>
        <v>0.4166666666666667</v>
      </c>
      <c r="H53" s="30">
        <f>E53/'П 1'!C51</f>
        <v>8.358333333333333</v>
      </c>
      <c r="I53" s="60">
        <f t="shared" si="0"/>
        <v>1</v>
      </c>
      <c r="J53" s="19">
        <f t="shared" si="1"/>
        <v>50</v>
      </c>
      <c r="K53" s="19">
        <f t="shared" si="2"/>
        <v>73</v>
      </c>
      <c r="L53" s="19">
        <f t="shared" si="3"/>
        <v>21</v>
      </c>
      <c r="M53" s="29">
        <f t="shared" si="4"/>
        <v>42.4</v>
      </c>
      <c r="N53" s="19">
        <f t="shared" si="5"/>
        <v>46</v>
      </c>
    </row>
    <row r="54" spans="1:14" ht="12.75">
      <c r="A54" s="1">
        <v>44</v>
      </c>
      <c r="B54" s="2" t="s">
        <v>43</v>
      </c>
      <c r="C54" s="100">
        <f>17+2</f>
        <v>19</v>
      </c>
      <c r="D54" s="65">
        <f>21047.1+129.3</f>
        <v>21176.399999999998</v>
      </c>
      <c r="E54" s="65">
        <f>6056.8+129.3</f>
        <v>6186.1</v>
      </c>
      <c r="F54" s="65">
        <f>4434+22.3</f>
        <v>4456.3</v>
      </c>
      <c r="G54" s="20">
        <f>C54/'П 1'!C52</f>
        <v>0.3392857142857143</v>
      </c>
      <c r="H54" s="30">
        <f>E54/'П 1'!C52</f>
        <v>110.46607142857144</v>
      </c>
      <c r="I54" s="60">
        <f t="shared" si="0"/>
        <v>0.7203730945183556</v>
      </c>
      <c r="J54" s="19">
        <f t="shared" si="1"/>
        <v>54</v>
      </c>
      <c r="K54" s="19">
        <f t="shared" si="2"/>
        <v>48</v>
      </c>
      <c r="L54" s="19">
        <f t="shared" si="3"/>
        <v>29</v>
      </c>
      <c r="M54" s="29">
        <f t="shared" si="4"/>
        <v>39.7</v>
      </c>
      <c r="N54" s="19">
        <f t="shared" si="5"/>
        <v>36</v>
      </c>
    </row>
    <row r="55" spans="1:14" ht="12.75">
      <c r="A55" s="1">
        <v>45</v>
      </c>
      <c r="B55" s="2" t="s">
        <v>44</v>
      </c>
      <c r="C55" s="29">
        <v>15</v>
      </c>
      <c r="D55" s="30">
        <v>17864.7</v>
      </c>
      <c r="E55" s="30">
        <v>2156.3</v>
      </c>
      <c r="F55" s="30">
        <v>333.2</v>
      </c>
      <c r="G55" s="20">
        <f>C55/'П 1'!C53</f>
        <v>0.7894736842105263</v>
      </c>
      <c r="H55" s="30">
        <f>E55/'П 1'!C53</f>
        <v>113.48947368421054</v>
      </c>
      <c r="I55" s="60">
        <f t="shared" si="0"/>
        <v>0.15452395306775493</v>
      </c>
      <c r="J55" s="19">
        <f t="shared" si="1"/>
        <v>29</v>
      </c>
      <c r="K55" s="19">
        <f t="shared" si="2"/>
        <v>47</v>
      </c>
      <c r="L55" s="19">
        <f t="shared" si="3"/>
        <v>50</v>
      </c>
      <c r="M55" s="29">
        <f t="shared" si="4"/>
        <v>44.9</v>
      </c>
      <c r="N55" s="19">
        <f t="shared" si="5"/>
        <v>55</v>
      </c>
    </row>
    <row r="56" spans="1:14" ht="12.75">
      <c r="A56" s="1">
        <v>46</v>
      </c>
      <c r="B56" s="2" t="s">
        <v>45</v>
      </c>
      <c r="C56" s="29">
        <v>88</v>
      </c>
      <c r="D56" s="30">
        <v>30951.4</v>
      </c>
      <c r="E56" s="30">
        <v>30105.8</v>
      </c>
      <c r="F56" s="30">
        <v>2292.1</v>
      </c>
      <c r="G56" s="20">
        <f>C56/'П 1'!C54</f>
        <v>1.7254901960784315</v>
      </c>
      <c r="H56" s="30">
        <f>E56/'П 1'!C54</f>
        <v>590.3098039215686</v>
      </c>
      <c r="I56" s="60">
        <f t="shared" si="0"/>
        <v>0.07613483116210165</v>
      </c>
      <c r="J56" s="19">
        <f t="shared" si="1"/>
        <v>7</v>
      </c>
      <c r="K56" s="19">
        <f t="shared" si="2"/>
        <v>27</v>
      </c>
      <c r="L56" s="19">
        <f t="shared" si="3"/>
        <v>59</v>
      </c>
      <c r="M56" s="29">
        <f t="shared" si="4"/>
        <v>39</v>
      </c>
      <c r="N56" s="19">
        <f t="shared" si="5"/>
        <v>32</v>
      </c>
    </row>
    <row r="57" spans="1:14" ht="12.75">
      <c r="A57" s="1">
        <v>47</v>
      </c>
      <c r="B57" s="2" t="s">
        <v>46</v>
      </c>
      <c r="C57" s="29">
        <v>42</v>
      </c>
      <c r="D57" s="30">
        <v>39935.3</v>
      </c>
      <c r="E57" s="30">
        <v>39662.3</v>
      </c>
      <c r="F57" s="30">
        <v>134315.3</v>
      </c>
      <c r="G57" s="20">
        <f>C57/'П 1'!C55</f>
        <v>1</v>
      </c>
      <c r="H57" s="30">
        <f>E57/'П 1'!C55</f>
        <v>944.3404761904762</v>
      </c>
      <c r="I57" s="60">
        <f t="shared" si="0"/>
        <v>3.3864727965851698</v>
      </c>
      <c r="J57" s="19">
        <f t="shared" si="1"/>
        <v>19</v>
      </c>
      <c r="K57" s="19">
        <f t="shared" si="2"/>
        <v>20</v>
      </c>
      <c r="L57" s="19">
        <f t="shared" si="3"/>
        <v>4</v>
      </c>
      <c r="M57" s="29">
        <f t="shared" si="4"/>
        <v>11.8</v>
      </c>
      <c r="N57" s="19">
        <f t="shared" si="5"/>
        <v>1</v>
      </c>
    </row>
    <row r="58" spans="1:14" ht="12.75">
      <c r="A58" s="1">
        <v>48</v>
      </c>
      <c r="B58" s="2" t="s">
        <v>47</v>
      </c>
      <c r="C58" s="29">
        <v>6</v>
      </c>
      <c r="D58" s="30">
        <v>162218.9</v>
      </c>
      <c r="E58" s="30">
        <v>162218.9</v>
      </c>
      <c r="F58" s="30">
        <v>25</v>
      </c>
      <c r="G58" s="20">
        <f>C58/'П 1'!C56</f>
        <v>0.15789473684210525</v>
      </c>
      <c r="H58" s="30">
        <f>E58/'П 1'!C56</f>
        <v>4268.918421052632</v>
      </c>
      <c r="I58" s="60">
        <f t="shared" si="0"/>
        <v>0.00015411274518567196</v>
      </c>
      <c r="J58" s="19">
        <f t="shared" si="1"/>
        <v>75</v>
      </c>
      <c r="K58" s="19">
        <f t="shared" si="2"/>
        <v>3</v>
      </c>
      <c r="L58" s="19">
        <f t="shared" si="3"/>
        <v>79</v>
      </c>
      <c r="M58" s="29">
        <f t="shared" si="4"/>
        <v>55.4</v>
      </c>
      <c r="N58" s="19">
        <f t="shared" si="5"/>
        <v>77</v>
      </c>
    </row>
    <row r="59" spans="1:14" ht="12.75">
      <c r="A59" s="1">
        <v>49</v>
      </c>
      <c r="B59" s="2" t="s">
        <v>48</v>
      </c>
      <c r="C59" s="100">
        <f>21+3</f>
        <v>24</v>
      </c>
      <c r="D59" s="65">
        <f>6120.1+931.6</f>
        <v>7051.700000000001</v>
      </c>
      <c r="E59" s="65">
        <f>5817.3+931.6</f>
        <v>6748.900000000001</v>
      </c>
      <c r="F59" s="65">
        <f>667.2+44.6</f>
        <v>711.8000000000001</v>
      </c>
      <c r="G59" s="20">
        <f>C59/'П 1'!C57</f>
        <v>1.0434782608695652</v>
      </c>
      <c r="H59" s="30">
        <f>E59/'П 1'!C57</f>
        <v>293.4304347826087</v>
      </c>
      <c r="I59" s="60">
        <f t="shared" si="0"/>
        <v>0.10546903939901317</v>
      </c>
      <c r="J59" s="19">
        <f t="shared" si="1"/>
        <v>18</v>
      </c>
      <c r="K59" s="19">
        <f t="shared" si="2"/>
        <v>39</v>
      </c>
      <c r="L59" s="19">
        <f t="shared" si="3"/>
        <v>56</v>
      </c>
      <c r="M59" s="29">
        <f t="shared" si="4"/>
        <v>43.3</v>
      </c>
      <c r="N59" s="19">
        <f t="shared" si="5"/>
        <v>48</v>
      </c>
    </row>
    <row r="60" spans="1:14" ht="12.75">
      <c r="A60" s="1">
        <v>50</v>
      </c>
      <c r="B60" s="2" t="s">
        <v>49</v>
      </c>
      <c r="C60" s="100">
        <f>26+1</f>
        <v>27</v>
      </c>
      <c r="D60" s="65">
        <f>13312+30.8</f>
        <v>13342.8</v>
      </c>
      <c r="E60" s="65">
        <f>13312+30.8</f>
        <v>13342.8</v>
      </c>
      <c r="F60" s="65">
        <f>2068+30.8</f>
        <v>2098.8</v>
      </c>
      <c r="G60" s="20">
        <f>C60/'П 1'!C58</f>
        <v>1.125</v>
      </c>
      <c r="H60" s="30">
        <f>E60/'П 1'!C58</f>
        <v>555.9499999999999</v>
      </c>
      <c r="I60" s="60">
        <f t="shared" si="0"/>
        <v>0.15729831819408222</v>
      </c>
      <c r="J60" s="19">
        <f t="shared" si="1"/>
        <v>15</v>
      </c>
      <c r="K60" s="19">
        <f t="shared" si="2"/>
        <v>29</v>
      </c>
      <c r="L60" s="19">
        <f t="shared" si="3"/>
        <v>49</v>
      </c>
      <c r="M60" s="29">
        <f t="shared" si="4"/>
        <v>36.2</v>
      </c>
      <c r="N60" s="19">
        <f t="shared" si="5"/>
        <v>21</v>
      </c>
    </row>
    <row r="61" spans="1:14" ht="12.75">
      <c r="A61" s="1">
        <v>51</v>
      </c>
      <c r="B61" s="2" t="s">
        <v>50</v>
      </c>
      <c r="C61" s="29">
        <v>44</v>
      </c>
      <c r="D61" s="30">
        <v>14882.4</v>
      </c>
      <c r="E61" s="30">
        <v>14352.5</v>
      </c>
      <c r="F61" s="30">
        <v>2531</v>
      </c>
      <c r="G61" s="20">
        <f>C61/'П 1'!C59</f>
        <v>0.9777777777777777</v>
      </c>
      <c r="H61" s="30">
        <f>E61/'П 1'!C59</f>
        <v>318.94444444444446</v>
      </c>
      <c r="I61" s="60">
        <f t="shared" si="0"/>
        <v>0.1763455843929629</v>
      </c>
      <c r="J61" s="19">
        <f t="shared" si="1"/>
        <v>20</v>
      </c>
      <c r="K61" s="19">
        <f t="shared" si="2"/>
        <v>38</v>
      </c>
      <c r="L61" s="19">
        <f t="shared" si="3"/>
        <v>47</v>
      </c>
      <c r="M61" s="29">
        <f t="shared" si="4"/>
        <v>38.9</v>
      </c>
      <c r="N61" s="19">
        <f t="shared" si="5"/>
        <v>31</v>
      </c>
    </row>
    <row r="62" spans="1:14" ht="12.75">
      <c r="A62" s="1">
        <v>52</v>
      </c>
      <c r="B62" s="2" t="s">
        <v>51</v>
      </c>
      <c r="C62" s="29">
        <v>4</v>
      </c>
      <c r="D62" s="30">
        <v>2397.5</v>
      </c>
      <c r="E62" s="30">
        <v>2397.5</v>
      </c>
      <c r="F62" s="30">
        <v>2360.7</v>
      </c>
      <c r="G62" s="20">
        <f>C62/'П 1'!C60</f>
        <v>0.1076219961668878</v>
      </c>
      <c r="H62" s="30">
        <f>E62/'П 1'!C60</f>
        <v>64.50593395252838</v>
      </c>
      <c r="I62" s="60">
        <f t="shared" si="0"/>
        <v>0.9846506777893639</v>
      </c>
      <c r="J62" s="19">
        <f t="shared" si="1"/>
        <v>79</v>
      </c>
      <c r="K62" s="19">
        <f t="shared" si="2"/>
        <v>52</v>
      </c>
      <c r="L62" s="19">
        <f t="shared" si="3"/>
        <v>24</v>
      </c>
      <c r="M62" s="29">
        <f t="shared" si="4"/>
        <v>43.4</v>
      </c>
      <c r="N62" s="19">
        <f t="shared" si="5"/>
        <v>49</v>
      </c>
    </row>
    <row r="63" spans="1:14" ht="12.75">
      <c r="A63" s="1">
        <v>53</v>
      </c>
      <c r="B63" s="2" t="s">
        <v>52</v>
      </c>
      <c r="C63" s="100">
        <f>7+1</f>
        <v>8</v>
      </c>
      <c r="D63" s="65">
        <f>6857.9+4.4</f>
        <v>6862.299999999999</v>
      </c>
      <c r="E63" s="65">
        <f>6737.6+4.4</f>
        <v>6742</v>
      </c>
      <c r="F63" s="65">
        <f>2112.1+4.4</f>
        <v>2116.5</v>
      </c>
      <c r="G63" s="20">
        <f>C63/'П 1'!C61</f>
        <v>0.4444444444444444</v>
      </c>
      <c r="H63" s="30">
        <f>E63/'П 1'!C61</f>
        <v>374.55555555555554</v>
      </c>
      <c r="I63" s="60">
        <f t="shared" si="0"/>
        <v>0.3139276179175319</v>
      </c>
      <c r="J63" s="19">
        <f t="shared" si="1"/>
        <v>46</v>
      </c>
      <c r="K63" s="19">
        <f t="shared" si="2"/>
        <v>34</v>
      </c>
      <c r="L63" s="19">
        <f t="shared" si="3"/>
        <v>43</v>
      </c>
      <c r="M63" s="29">
        <f t="shared" si="4"/>
        <v>40.9</v>
      </c>
      <c r="N63" s="19">
        <f t="shared" si="5"/>
        <v>39</v>
      </c>
    </row>
    <row r="64" spans="1:14" ht="12.75">
      <c r="A64" s="1">
        <v>54</v>
      </c>
      <c r="B64" s="2" t="s">
        <v>53</v>
      </c>
      <c r="C64" s="100">
        <f>94+6</f>
        <v>100</v>
      </c>
      <c r="D64" s="65">
        <f>152245.8+35738.5</f>
        <v>187984.3</v>
      </c>
      <c r="E64" s="65">
        <f>152245.8+35738.5</f>
        <v>187984.3</v>
      </c>
      <c r="F64" s="65">
        <f>39194.6+5.8</f>
        <v>39200.4</v>
      </c>
      <c r="G64" s="20">
        <f>C64/'П 1'!C62</f>
        <v>1.7241379310344827</v>
      </c>
      <c r="H64" s="30">
        <f>E64/'П 1'!C62</f>
        <v>3241.108620689655</v>
      </c>
      <c r="I64" s="60">
        <f t="shared" si="0"/>
        <v>0.20853018044592023</v>
      </c>
      <c r="J64" s="19">
        <f t="shared" si="1"/>
        <v>8</v>
      </c>
      <c r="K64" s="19">
        <f t="shared" si="2"/>
        <v>7</v>
      </c>
      <c r="L64" s="19">
        <f t="shared" si="3"/>
        <v>46</v>
      </c>
      <c r="M64" s="29">
        <f t="shared" si="4"/>
        <v>26.7</v>
      </c>
      <c r="N64" s="19">
        <f t="shared" si="5"/>
        <v>10</v>
      </c>
    </row>
    <row r="65" spans="1:14" ht="12.75">
      <c r="A65" s="1">
        <v>55</v>
      </c>
      <c r="B65" s="2" t="s">
        <v>54</v>
      </c>
      <c r="C65" s="29">
        <v>10</v>
      </c>
      <c r="D65" s="30">
        <v>2492.5</v>
      </c>
      <c r="E65" s="30">
        <v>200.5</v>
      </c>
      <c r="F65" s="30">
        <v>137.1</v>
      </c>
      <c r="G65" s="20">
        <f>C65/'П 1'!C63</f>
        <v>0.4166666666666667</v>
      </c>
      <c r="H65" s="30">
        <f>E65/'П 1'!C63</f>
        <v>8.354166666666666</v>
      </c>
      <c r="I65" s="60">
        <f t="shared" si="0"/>
        <v>0.6837905236907731</v>
      </c>
      <c r="J65" s="19">
        <f t="shared" si="1"/>
        <v>50</v>
      </c>
      <c r="K65" s="19">
        <f t="shared" si="2"/>
        <v>74</v>
      </c>
      <c r="L65" s="19">
        <f t="shared" si="3"/>
        <v>31</v>
      </c>
      <c r="M65" s="29">
        <f t="shared" si="4"/>
        <v>47.7</v>
      </c>
      <c r="N65" s="19">
        <f t="shared" si="5"/>
        <v>62</v>
      </c>
    </row>
    <row r="66" spans="1:14" ht="12.75">
      <c r="A66" s="1">
        <v>56</v>
      </c>
      <c r="B66" s="2" t="s">
        <v>55</v>
      </c>
      <c r="C66" s="29">
        <v>29</v>
      </c>
      <c r="D66" s="30">
        <v>105753.4</v>
      </c>
      <c r="E66" s="30">
        <v>32218.1</v>
      </c>
      <c r="F66" s="30">
        <v>3287.8</v>
      </c>
      <c r="G66" s="20">
        <f>C66/'П 1'!C64</f>
        <v>0.58</v>
      </c>
      <c r="H66" s="30">
        <f>E66/'П 1'!C64</f>
        <v>644.362</v>
      </c>
      <c r="I66" s="60">
        <f t="shared" si="0"/>
        <v>0.10204822754911061</v>
      </c>
      <c r="J66" s="19">
        <f t="shared" si="1"/>
        <v>40</v>
      </c>
      <c r="K66" s="19">
        <f t="shared" si="2"/>
        <v>26</v>
      </c>
      <c r="L66" s="19">
        <f t="shared" si="3"/>
        <v>57</v>
      </c>
      <c r="M66" s="29">
        <f t="shared" si="4"/>
        <v>44.3</v>
      </c>
      <c r="N66" s="19">
        <f t="shared" si="5"/>
        <v>52</v>
      </c>
    </row>
    <row r="67" spans="1:14" ht="12.75">
      <c r="A67" s="1">
        <v>57</v>
      </c>
      <c r="B67" s="2" t="s">
        <v>56</v>
      </c>
      <c r="C67" s="29">
        <v>51</v>
      </c>
      <c r="D67" s="30">
        <v>14683.5</v>
      </c>
      <c r="E67" s="30">
        <v>14203.5</v>
      </c>
      <c r="F67" s="30">
        <v>2996.1</v>
      </c>
      <c r="G67" s="20">
        <f>C67/'П 1'!C65</f>
        <v>0.576271186440678</v>
      </c>
      <c r="H67" s="30">
        <f>E67/'П 1'!C65</f>
        <v>160.4915254237288</v>
      </c>
      <c r="I67" s="60">
        <f t="shared" si="0"/>
        <v>0.21094096525504277</v>
      </c>
      <c r="J67" s="19">
        <f t="shared" si="1"/>
        <v>41</v>
      </c>
      <c r="K67" s="19">
        <f t="shared" si="2"/>
        <v>44</v>
      </c>
      <c r="L67" s="19">
        <f t="shared" si="3"/>
        <v>45</v>
      </c>
      <c r="M67" s="29">
        <f t="shared" si="4"/>
        <v>43.9</v>
      </c>
      <c r="N67" s="19">
        <f t="shared" si="5"/>
        <v>51</v>
      </c>
    </row>
    <row r="68" spans="1:14" ht="12.75">
      <c r="A68" s="1">
        <v>58</v>
      </c>
      <c r="B68" s="2" t="s">
        <v>57</v>
      </c>
      <c r="C68" s="29">
        <v>9</v>
      </c>
      <c r="D68" s="30">
        <v>6709.7</v>
      </c>
      <c r="E68" s="30">
        <v>2284.7</v>
      </c>
      <c r="F68" s="30">
        <v>2402.5</v>
      </c>
      <c r="G68" s="20">
        <f>C68/'П 1'!C66</f>
        <v>0.23076923076923078</v>
      </c>
      <c r="H68" s="30">
        <f>E68/'П 1'!C66</f>
        <v>58.582051282051275</v>
      </c>
      <c r="I68" s="60">
        <f t="shared" si="0"/>
        <v>1.0515603799185889</v>
      </c>
      <c r="J68" s="19">
        <f t="shared" si="1"/>
        <v>68</v>
      </c>
      <c r="K68" s="19">
        <f t="shared" si="2"/>
        <v>55</v>
      </c>
      <c r="L68" s="19">
        <f t="shared" si="3"/>
        <v>19</v>
      </c>
      <c r="M68" s="29">
        <f t="shared" si="4"/>
        <v>39.6</v>
      </c>
      <c r="N68" s="19">
        <f t="shared" si="5"/>
        <v>35</v>
      </c>
    </row>
    <row r="69" spans="1:14" ht="12.75">
      <c r="A69" s="1">
        <v>59</v>
      </c>
      <c r="B69" s="2" t="s">
        <v>58</v>
      </c>
      <c r="C69" s="29">
        <v>20</v>
      </c>
      <c r="D69" s="30">
        <v>10452.1</v>
      </c>
      <c r="E69" s="30">
        <v>8798.2</v>
      </c>
      <c r="F69" s="30">
        <v>15396</v>
      </c>
      <c r="G69" s="20">
        <f>C69/'П 1'!C67</f>
        <v>1.1008897602171617</v>
      </c>
      <c r="H69" s="30">
        <f>E69/'П 1'!C67</f>
        <v>484.2924144171316</v>
      </c>
      <c r="I69" s="60">
        <f t="shared" si="0"/>
        <v>1.7499033893296354</v>
      </c>
      <c r="J69" s="19">
        <f t="shared" si="1"/>
        <v>17</v>
      </c>
      <c r="K69" s="19">
        <f t="shared" si="2"/>
        <v>31</v>
      </c>
      <c r="L69" s="19">
        <f t="shared" si="3"/>
        <v>11</v>
      </c>
      <c r="M69" s="29">
        <f t="shared" si="4"/>
        <v>18.2</v>
      </c>
      <c r="N69" s="19">
        <f t="shared" si="5"/>
        <v>2</v>
      </c>
    </row>
    <row r="70" spans="1:14" ht="12.75">
      <c r="A70" s="1">
        <v>60</v>
      </c>
      <c r="B70" s="2" t="s">
        <v>59</v>
      </c>
      <c r="C70" s="100">
        <f>54+1</f>
        <v>55</v>
      </c>
      <c r="D70" s="65">
        <f>60155+20</f>
        <v>60175</v>
      </c>
      <c r="E70" s="65">
        <f>52949+20</f>
        <v>52969</v>
      </c>
      <c r="F70" s="65">
        <f>3739.9+20</f>
        <v>3759.9</v>
      </c>
      <c r="G70" s="20">
        <f>C70/'П 1'!C68</f>
        <v>0.8870967741935484</v>
      </c>
      <c r="H70" s="30">
        <f>E70/'П 1'!C68</f>
        <v>854.3387096774194</v>
      </c>
      <c r="I70" s="60">
        <f t="shared" si="0"/>
        <v>0.0709830278087183</v>
      </c>
      <c r="J70" s="19">
        <f t="shared" si="1"/>
        <v>25</v>
      </c>
      <c r="K70" s="19">
        <f t="shared" si="2"/>
        <v>22</v>
      </c>
      <c r="L70" s="19">
        <f t="shared" si="3"/>
        <v>60</v>
      </c>
      <c r="M70" s="29">
        <f t="shared" si="4"/>
        <v>41.6</v>
      </c>
      <c r="N70" s="19">
        <f t="shared" si="5"/>
        <v>42</v>
      </c>
    </row>
    <row r="71" spans="1:14" ht="12.75">
      <c r="A71" s="1">
        <v>61</v>
      </c>
      <c r="B71" s="2" t="s">
        <v>60</v>
      </c>
      <c r="C71" s="29">
        <v>5</v>
      </c>
      <c r="D71" s="30">
        <v>2564.5</v>
      </c>
      <c r="E71" s="30">
        <v>50.29999999998836</v>
      </c>
      <c r="F71" s="30">
        <v>38398.3</v>
      </c>
      <c r="G71" s="20">
        <f>C71/'П 1'!C69</f>
        <v>0.2631578947368421</v>
      </c>
      <c r="H71" s="30">
        <f>E71/'П 1'!C69</f>
        <v>2.6473684210520187</v>
      </c>
      <c r="I71" s="60">
        <f t="shared" si="0"/>
        <v>763.3856858848686</v>
      </c>
      <c r="J71" s="19">
        <f t="shared" si="1"/>
        <v>62</v>
      </c>
      <c r="K71" s="19">
        <f t="shared" si="2"/>
        <v>79</v>
      </c>
      <c r="L71" s="19">
        <f t="shared" si="3"/>
        <v>1</v>
      </c>
      <c r="M71" s="29">
        <f t="shared" si="4"/>
        <v>36.6</v>
      </c>
      <c r="N71" s="19">
        <f t="shared" si="5"/>
        <v>22</v>
      </c>
    </row>
    <row r="72" spans="1:14" ht="12.75">
      <c r="A72" s="1">
        <v>62</v>
      </c>
      <c r="B72" s="2" t="s">
        <v>61</v>
      </c>
      <c r="C72" s="100">
        <f>5+1</f>
        <v>6</v>
      </c>
      <c r="D72" s="65">
        <f>18865.2+50.3</f>
        <v>18915.5</v>
      </c>
      <c r="E72" s="65">
        <f>18865.2+50.3</f>
        <v>18915.5</v>
      </c>
      <c r="F72" s="65">
        <f>540.6+50.3</f>
        <v>590.9</v>
      </c>
      <c r="G72" s="20">
        <f>C72/'П 1'!C70</f>
        <v>0.24</v>
      </c>
      <c r="H72" s="30">
        <f>E72/'П 1'!C70</f>
        <v>756.62</v>
      </c>
      <c r="I72" s="60">
        <f t="shared" si="0"/>
        <v>0.03123893103539425</v>
      </c>
      <c r="J72" s="19">
        <f t="shared" si="1"/>
        <v>66</v>
      </c>
      <c r="K72" s="19">
        <f t="shared" si="2"/>
        <v>24</v>
      </c>
      <c r="L72" s="19">
        <f t="shared" si="3"/>
        <v>66</v>
      </c>
      <c r="M72" s="29">
        <f t="shared" si="4"/>
        <v>53.4</v>
      </c>
      <c r="N72" s="19">
        <f t="shared" si="5"/>
        <v>72</v>
      </c>
    </row>
    <row r="73" spans="1:14" ht="12.75">
      <c r="A73" s="1">
        <v>63</v>
      </c>
      <c r="B73" s="2" t="s">
        <v>62</v>
      </c>
      <c r="C73" s="29">
        <v>16</v>
      </c>
      <c r="D73" s="30">
        <v>69645.1</v>
      </c>
      <c r="E73" s="30">
        <v>69488</v>
      </c>
      <c r="F73" s="30">
        <v>3618.7</v>
      </c>
      <c r="G73" s="20">
        <f>C73/'П 1'!C71</f>
        <v>0.3902439024390244</v>
      </c>
      <c r="H73" s="30">
        <f>E73/'П 1'!C71</f>
        <v>1694.8292682926829</v>
      </c>
      <c r="I73" s="60">
        <f t="shared" si="0"/>
        <v>0.052076617545475476</v>
      </c>
      <c r="J73" s="19">
        <f t="shared" si="1"/>
        <v>52</v>
      </c>
      <c r="K73" s="19">
        <f t="shared" si="2"/>
        <v>12</v>
      </c>
      <c r="L73" s="19">
        <f t="shared" si="3"/>
        <v>63</v>
      </c>
      <c r="M73" s="29">
        <f t="shared" si="4"/>
        <v>45.5</v>
      </c>
      <c r="N73" s="19">
        <f t="shared" si="5"/>
        <v>58</v>
      </c>
    </row>
    <row r="74" spans="1:14" ht="12.75">
      <c r="A74" s="1">
        <v>64</v>
      </c>
      <c r="B74" s="2" t="s">
        <v>63</v>
      </c>
      <c r="C74" s="29">
        <v>61</v>
      </c>
      <c r="D74" s="30">
        <v>102018.52</v>
      </c>
      <c r="E74" s="30">
        <v>102003.52</v>
      </c>
      <c r="F74" s="30">
        <v>2482.02</v>
      </c>
      <c r="G74" s="20">
        <f>C74/'П 1'!C72</f>
        <v>2.44</v>
      </c>
      <c r="H74" s="30">
        <f>E74/'П 1'!C72</f>
        <v>4080.1408</v>
      </c>
      <c r="I74" s="60">
        <f t="shared" si="0"/>
        <v>0.024332689695414432</v>
      </c>
      <c r="J74" s="19">
        <f t="shared" si="1"/>
        <v>1</v>
      </c>
      <c r="K74" s="19">
        <f t="shared" si="2"/>
        <v>4</v>
      </c>
      <c r="L74" s="19">
        <f t="shared" si="3"/>
        <v>68</v>
      </c>
      <c r="M74" s="29">
        <f t="shared" si="4"/>
        <v>35.4</v>
      </c>
      <c r="N74" s="19">
        <f t="shared" si="5"/>
        <v>20</v>
      </c>
    </row>
    <row r="75" spans="1:14" ht="12.75">
      <c r="A75" s="1">
        <v>65</v>
      </c>
      <c r="B75" s="2" t="s">
        <v>64</v>
      </c>
      <c r="C75" s="29">
        <v>125</v>
      </c>
      <c r="D75" s="30">
        <v>152576.4</v>
      </c>
      <c r="E75" s="30">
        <v>116200.4</v>
      </c>
      <c r="F75" s="65">
        <f>2515.8+80</f>
        <v>2595.8</v>
      </c>
      <c r="G75" s="20">
        <f>C75/'П 1'!C73</f>
        <v>2.2123893805309733</v>
      </c>
      <c r="H75" s="30">
        <f>E75/'П 1'!C73</f>
        <v>2056.6442477876103</v>
      </c>
      <c r="I75" s="60">
        <f t="shared" si="0"/>
        <v>0.022338993669557078</v>
      </c>
      <c r="J75" s="19">
        <f t="shared" si="1"/>
        <v>4</v>
      </c>
      <c r="K75" s="19">
        <f t="shared" si="2"/>
        <v>9</v>
      </c>
      <c r="L75" s="19">
        <f t="shared" si="3"/>
        <v>70</v>
      </c>
      <c r="M75" s="29">
        <f t="shared" si="4"/>
        <v>38.5</v>
      </c>
      <c r="N75" s="19">
        <f t="shared" si="5"/>
        <v>30</v>
      </c>
    </row>
    <row r="76" spans="1:14" ht="12.75">
      <c r="A76" s="1">
        <v>66</v>
      </c>
      <c r="B76" s="2" t="s">
        <v>65</v>
      </c>
      <c r="C76" s="29">
        <v>7</v>
      </c>
      <c r="D76" s="30">
        <v>433.2</v>
      </c>
      <c r="E76" s="30">
        <v>433.2</v>
      </c>
      <c r="F76" s="30">
        <v>64.5</v>
      </c>
      <c r="G76" s="20">
        <f>C76/'П 1'!C74</f>
        <v>0.2222222222222222</v>
      </c>
      <c r="H76" s="30">
        <f>E76/'П 1'!C74</f>
        <v>13.752380952380951</v>
      </c>
      <c r="I76" s="60">
        <f aca="true" t="shared" si="6" ref="I76:I92">IF(E76=0,0,F76/E76)</f>
        <v>0.14889196675900276</v>
      </c>
      <c r="J76" s="19">
        <f aca="true" t="shared" si="7" ref="J76:J92">IF(G76=0,82,RANK(G76,G$11:G$92,0))</f>
        <v>70</v>
      </c>
      <c r="K76" s="19">
        <f aca="true" t="shared" si="8" ref="K76:K92">IF(H76=0,82,RANK(H76,H$11:H$92,0))</f>
        <v>68</v>
      </c>
      <c r="L76" s="19">
        <f aca="true" t="shared" si="9" ref="L76:L92">IF(G76=0,82,RANK(I76,I$11:I$92,0))</f>
        <v>52</v>
      </c>
      <c r="M76" s="29">
        <f aca="true" t="shared" si="10" ref="M76:M92">0.2*J76+K76*0.3+0.5*L76</f>
        <v>60.4</v>
      </c>
      <c r="N76" s="19">
        <f aca="true" t="shared" si="11" ref="N76:N92">IF(G76=0,82,RANK(M76,M$11:M$92,1))</f>
        <v>79</v>
      </c>
    </row>
    <row r="77" spans="1:14" ht="12.75">
      <c r="A77" s="1">
        <v>67</v>
      </c>
      <c r="B77" s="2" t="s">
        <v>66</v>
      </c>
      <c r="C77" s="29">
        <v>6</v>
      </c>
      <c r="D77" s="30">
        <v>391</v>
      </c>
      <c r="E77" s="30">
        <v>391</v>
      </c>
      <c r="F77" s="30">
        <v>977</v>
      </c>
      <c r="G77" s="20">
        <f>C77/'П 1'!C75</f>
        <v>0.1875</v>
      </c>
      <c r="H77" s="30">
        <f>E77/'П 1'!C75</f>
        <v>12.21875</v>
      </c>
      <c r="I77" s="60">
        <f t="shared" si="6"/>
        <v>2.498721227621483</v>
      </c>
      <c r="J77" s="19">
        <f t="shared" si="7"/>
        <v>73</v>
      </c>
      <c r="K77" s="19">
        <f t="shared" si="8"/>
        <v>70</v>
      </c>
      <c r="L77" s="19">
        <f t="shared" si="9"/>
        <v>5</v>
      </c>
      <c r="M77" s="29">
        <f t="shared" si="10"/>
        <v>38.1</v>
      </c>
      <c r="N77" s="19">
        <f t="shared" si="11"/>
        <v>28</v>
      </c>
    </row>
    <row r="78" spans="1:14" ht="12.75">
      <c r="A78" s="1">
        <v>68</v>
      </c>
      <c r="B78" s="2" t="s">
        <v>67</v>
      </c>
      <c r="C78" s="29">
        <v>45</v>
      </c>
      <c r="D78" s="30">
        <v>13051.3</v>
      </c>
      <c r="E78" s="30">
        <v>12131.3</v>
      </c>
      <c r="F78" s="30">
        <v>704.7</v>
      </c>
      <c r="G78" s="20">
        <f>C78/'П 1'!C76</f>
        <v>1.2857142857142858</v>
      </c>
      <c r="H78" s="30">
        <f>E78/'П 1'!C76</f>
        <v>346.6085714285714</v>
      </c>
      <c r="I78" s="60">
        <f t="shared" si="6"/>
        <v>0.05808940509261168</v>
      </c>
      <c r="J78" s="19">
        <f t="shared" si="7"/>
        <v>12</v>
      </c>
      <c r="K78" s="19">
        <f t="shared" si="8"/>
        <v>36</v>
      </c>
      <c r="L78" s="19">
        <f t="shared" si="9"/>
        <v>61</v>
      </c>
      <c r="M78" s="29">
        <f t="shared" si="10"/>
        <v>43.7</v>
      </c>
      <c r="N78" s="19">
        <f t="shared" si="11"/>
        <v>50</v>
      </c>
    </row>
    <row r="79" spans="1:14" ht="12.75">
      <c r="A79" s="1">
        <v>69</v>
      </c>
      <c r="B79" s="2" t="s">
        <v>68</v>
      </c>
      <c r="C79" s="29">
        <v>15</v>
      </c>
      <c r="D79" s="30">
        <v>35014.8</v>
      </c>
      <c r="E79" s="30">
        <v>8789.7</v>
      </c>
      <c r="F79" s="30">
        <v>210</v>
      </c>
      <c r="G79" s="20">
        <f>C79/'П 1'!C77</f>
        <v>1.25</v>
      </c>
      <c r="H79" s="30">
        <f>E79/'П 1'!C77</f>
        <v>732.475</v>
      </c>
      <c r="I79" s="60">
        <f t="shared" si="6"/>
        <v>0.023891600395917947</v>
      </c>
      <c r="J79" s="19">
        <f t="shared" si="7"/>
        <v>13</v>
      </c>
      <c r="K79" s="19">
        <f t="shared" si="8"/>
        <v>25</v>
      </c>
      <c r="L79" s="19">
        <f t="shared" si="9"/>
        <v>69</v>
      </c>
      <c r="M79" s="29">
        <f t="shared" si="10"/>
        <v>44.6</v>
      </c>
      <c r="N79" s="19">
        <f t="shared" si="11"/>
        <v>53</v>
      </c>
    </row>
    <row r="80" spans="1:14" ht="12.75">
      <c r="A80" s="1">
        <v>70</v>
      </c>
      <c r="B80" s="2" t="s">
        <v>69</v>
      </c>
      <c r="C80" s="100">
        <f>33+1</f>
        <v>34</v>
      </c>
      <c r="D80" s="65">
        <f>29186+5936.7</f>
        <v>35122.7</v>
      </c>
      <c r="E80" s="65">
        <f>29186+5936.7</f>
        <v>35122.7</v>
      </c>
      <c r="F80" s="65">
        <v>43564</v>
      </c>
      <c r="G80" s="20">
        <f>C80/'П 1'!C78</f>
        <v>0.9714285714285714</v>
      </c>
      <c r="H80" s="30">
        <f>E80/'П 1'!C78</f>
        <v>1003.5057142857142</v>
      </c>
      <c r="I80" s="60">
        <f t="shared" si="6"/>
        <v>1.2403374455836256</v>
      </c>
      <c r="J80" s="19">
        <f t="shared" si="7"/>
        <v>21</v>
      </c>
      <c r="K80" s="19">
        <f t="shared" si="8"/>
        <v>19</v>
      </c>
      <c r="L80" s="19">
        <f t="shared" si="9"/>
        <v>17</v>
      </c>
      <c r="M80" s="29">
        <f t="shared" si="10"/>
        <v>18.4</v>
      </c>
      <c r="N80" s="19">
        <f t="shared" si="11"/>
        <v>3</v>
      </c>
    </row>
    <row r="81" spans="1:14" ht="12.75">
      <c r="A81" s="1">
        <v>71</v>
      </c>
      <c r="B81" s="2" t="s">
        <v>70</v>
      </c>
      <c r="C81" s="100">
        <f>26+1</f>
        <v>27</v>
      </c>
      <c r="D81" s="65">
        <f>21798+36102.6</f>
        <v>57900.6</v>
      </c>
      <c r="E81" s="65">
        <f>21698+36102.6</f>
        <v>57800.6</v>
      </c>
      <c r="F81" s="65">
        <f>3228.3+0.1</f>
        <v>3228.4</v>
      </c>
      <c r="G81" s="20">
        <f>C81/'П 1'!C79</f>
        <v>0.6923076923076923</v>
      </c>
      <c r="H81" s="30">
        <f>E81/'П 1'!C79</f>
        <v>1482.0666666666666</v>
      </c>
      <c r="I81" s="60">
        <f t="shared" si="6"/>
        <v>0.05585409148001924</v>
      </c>
      <c r="J81" s="19">
        <f t="shared" si="7"/>
        <v>35</v>
      </c>
      <c r="K81" s="19">
        <f t="shared" si="8"/>
        <v>14</v>
      </c>
      <c r="L81" s="19">
        <f t="shared" si="9"/>
        <v>62</v>
      </c>
      <c r="M81" s="29">
        <f t="shared" si="10"/>
        <v>42.2</v>
      </c>
      <c r="N81" s="19">
        <f t="shared" si="11"/>
        <v>43</v>
      </c>
    </row>
    <row r="82" spans="1:14" ht="12.75">
      <c r="A82" s="1">
        <v>72</v>
      </c>
      <c r="B82" s="2" t="s">
        <v>71</v>
      </c>
      <c r="C82" s="29">
        <v>14</v>
      </c>
      <c r="D82" s="30">
        <v>1739.5</v>
      </c>
      <c r="E82" s="30">
        <v>1739.8</v>
      </c>
      <c r="F82" s="30">
        <v>1622.9</v>
      </c>
      <c r="G82" s="20">
        <f>C82/'П 1'!C80</f>
        <v>0.5185185185185185</v>
      </c>
      <c r="H82" s="30">
        <f>E82/'П 1'!C80</f>
        <v>64.43703703703703</v>
      </c>
      <c r="I82" s="60">
        <f t="shared" si="6"/>
        <v>0.9328083687780205</v>
      </c>
      <c r="J82" s="19">
        <f t="shared" si="7"/>
        <v>43</v>
      </c>
      <c r="K82" s="19">
        <f t="shared" si="8"/>
        <v>53</v>
      </c>
      <c r="L82" s="19">
        <f t="shared" si="9"/>
        <v>26</v>
      </c>
      <c r="M82" s="29">
        <f t="shared" si="10"/>
        <v>37.5</v>
      </c>
      <c r="N82" s="19">
        <f t="shared" si="11"/>
        <v>26</v>
      </c>
    </row>
    <row r="83" spans="1:14" ht="12.75">
      <c r="A83" s="1">
        <v>73</v>
      </c>
      <c r="B83" s="2" t="s">
        <v>72</v>
      </c>
      <c r="C83" s="100">
        <f>2+32</f>
        <v>34</v>
      </c>
      <c r="D83" s="65">
        <f>812.22+39996.9</f>
        <v>40809.12</v>
      </c>
      <c r="E83" s="65">
        <f>812.22+39973.3</f>
        <v>40785.520000000004</v>
      </c>
      <c r="F83" s="65">
        <f>9752.57+40223.2</f>
        <v>49975.77</v>
      </c>
      <c r="G83" s="20">
        <f>C83/'П 1'!C81</f>
        <v>0.8478513356562136</v>
      </c>
      <c r="H83" s="30">
        <f>E83/'П 1'!C81</f>
        <v>1017.0605178656829</v>
      </c>
      <c r="I83" s="60">
        <f t="shared" si="6"/>
        <v>1.2253311959734727</v>
      </c>
      <c r="J83" s="19">
        <f t="shared" si="7"/>
        <v>27</v>
      </c>
      <c r="K83" s="19">
        <f t="shared" si="8"/>
        <v>18</v>
      </c>
      <c r="L83" s="19">
        <f t="shared" si="9"/>
        <v>18</v>
      </c>
      <c r="M83" s="29">
        <f t="shared" si="10"/>
        <v>19.8</v>
      </c>
      <c r="N83" s="19">
        <f t="shared" si="11"/>
        <v>5</v>
      </c>
    </row>
    <row r="84" spans="1:14" ht="12.75">
      <c r="A84" s="1">
        <v>74</v>
      </c>
      <c r="B84" s="2" t="s">
        <v>73</v>
      </c>
      <c r="C84" s="100">
        <f>3+2</f>
        <v>5</v>
      </c>
      <c r="D84" s="65">
        <f>147.7+241.3</f>
        <v>389</v>
      </c>
      <c r="E84" s="65">
        <f>147.7+241.3</f>
        <v>389</v>
      </c>
      <c r="F84" s="65">
        <v>648.8</v>
      </c>
      <c r="G84" s="20">
        <f>C84/'П 1'!C82</f>
        <v>0.28400248988484283</v>
      </c>
      <c r="H84" s="30">
        <f>E84/'П 1'!C82</f>
        <v>22.09539371304077</v>
      </c>
      <c r="I84" s="60">
        <f t="shared" si="6"/>
        <v>1.667866323907455</v>
      </c>
      <c r="J84" s="19">
        <f t="shared" si="7"/>
        <v>58</v>
      </c>
      <c r="K84" s="19">
        <f t="shared" si="8"/>
        <v>66</v>
      </c>
      <c r="L84" s="19">
        <f t="shared" si="9"/>
        <v>13</v>
      </c>
      <c r="M84" s="29">
        <f t="shared" si="10"/>
        <v>37.900000000000006</v>
      </c>
      <c r="N84" s="19">
        <f t="shared" si="11"/>
        <v>27</v>
      </c>
    </row>
    <row r="85" spans="1:14" ht="12.75">
      <c r="A85" s="1">
        <v>75</v>
      </c>
      <c r="B85" s="2" t="s">
        <v>74</v>
      </c>
      <c r="C85" s="29">
        <v>11</v>
      </c>
      <c r="D85" s="30">
        <v>14114.2</v>
      </c>
      <c r="E85" s="30">
        <v>14014.2</v>
      </c>
      <c r="F85" s="30">
        <v>29595.1</v>
      </c>
      <c r="G85" s="20">
        <f>C85/'П 1'!C83</f>
        <v>0.42608511089886447</v>
      </c>
      <c r="H85" s="30">
        <f>E85/'П 1'!C83</f>
        <v>542.8401782871697</v>
      </c>
      <c r="I85" s="60">
        <f t="shared" si="6"/>
        <v>2.1117937520514904</v>
      </c>
      <c r="J85" s="19">
        <f t="shared" si="7"/>
        <v>47</v>
      </c>
      <c r="K85" s="19">
        <f t="shared" si="8"/>
        <v>30</v>
      </c>
      <c r="L85" s="19">
        <f t="shared" si="9"/>
        <v>7</v>
      </c>
      <c r="M85" s="29">
        <f t="shared" si="10"/>
        <v>21.9</v>
      </c>
      <c r="N85" s="19">
        <f t="shared" si="11"/>
        <v>6</v>
      </c>
    </row>
    <row r="86" spans="1:14" ht="12.75">
      <c r="A86" s="1">
        <v>76</v>
      </c>
      <c r="B86" s="2" t="s">
        <v>75</v>
      </c>
      <c r="C86" s="100">
        <f>67+4</f>
        <v>71</v>
      </c>
      <c r="D86" s="65">
        <f>64489.13+8563</f>
        <v>73052.13</v>
      </c>
      <c r="E86" s="65">
        <f>44467.07+8563</f>
        <v>53030.07</v>
      </c>
      <c r="F86" s="65">
        <f>3755.14+1889.1</f>
        <v>5644.24</v>
      </c>
      <c r="G86" s="20">
        <f>C86/'П 1'!C84</f>
        <v>1.392156862745098</v>
      </c>
      <c r="H86" s="30">
        <f>E86/'П 1'!C84</f>
        <v>1039.805294117647</v>
      </c>
      <c r="I86" s="60">
        <f t="shared" si="6"/>
        <v>0.10643470770451556</v>
      </c>
      <c r="J86" s="19">
        <f t="shared" si="7"/>
        <v>11</v>
      </c>
      <c r="K86" s="19">
        <f t="shared" si="8"/>
        <v>16</v>
      </c>
      <c r="L86" s="19">
        <f t="shared" si="9"/>
        <v>55</v>
      </c>
      <c r="M86" s="29">
        <f t="shared" si="10"/>
        <v>34.5</v>
      </c>
      <c r="N86" s="19">
        <f t="shared" si="11"/>
        <v>19</v>
      </c>
    </row>
    <row r="87" spans="1:14" ht="12.75">
      <c r="A87" s="1">
        <v>77</v>
      </c>
      <c r="B87" s="2" t="s">
        <v>76</v>
      </c>
      <c r="C87" s="29">
        <v>3</v>
      </c>
      <c r="D87" s="30">
        <v>75</v>
      </c>
      <c r="E87" s="30">
        <v>25</v>
      </c>
      <c r="F87" s="30">
        <v>20</v>
      </c>
      <c r="G87" s="20">
        <f>C87/'П 1'!C85</f>
        <v>0.25</v>
      </c>
      <c r="H87" s="30">
        <f>E87/'П 1'!C85</f>
        <v>2.0833333333333335</v>
      </c>
      <c r="I87" s="60">
        <f t="shared" si="6"/>
        <v>0.8</v>
      </c>
      <c r="J87" s="19">
        <f t="shared" si="7"/>
        <v>63</v>
      </c>
      <c r="K87" s="19">
        <f t="shared" si="8"/>
        <v>80</v>
      </c>
      <c r="L87" s="19">
        <f t="shared" si="9"/>
        <v>27</v>
      </c>
      <c r="M87" s="29">
        <f t="shared" si="10"/>
        <v>50.1</v>
      </c>
      <c r="N87" s="19">
        <f t="shared" si="11"/>
        <v>68</v>
      </c>
    </row>
    <row r="88" spans="1:14" ht="12.75">
      <c r="A88" s="1">
        <v>78</v>
      </c>
      <c r="B88" s="2" t="s">
        <v>77</v>
      </c>
      <c r="C88" s="29">
        <v>51</v>
      </c>
      <c r="D88" s="30">
        <v>90473.4</v>
      </c>
      <c r="E88" s="30">
        <v>90173.4</v>
      </c>
      <c r="F88" s="30">
        <v>408.5</v>
      </c>
      <c r="G88" s="20">
        <f>C88/'П 1'!C86</f>
        <v>2.125</v>
      </c>
      <c r="H88" s="30">
        <f>E88/'П 1'!C86</f>
        <v>3757.225</v>
      </c>
      <c r="I88" s="60">
        <f t="shared" si="6"/>
        <v>0.004530160779121116</v>
      </c>
      <c r="J88" s="19">
        <f t="shared" si="7"/>
        <v>5</v>
      </c>
      <c r="K88" s="19">
        <f t="shared" si="8"/>
        <v>5</v>
      </c>
      <c r="L88" s="19">
        <f t="shared" si="9"/>
        <v>76</v>
      </c>
      <c r="M88" s="29">
        <f t="shared" si="10"/>
        <v>40.5</v>
      </c>
      <c r="N88" s="19">
        <f t="shared" si="11"/>
        <v>38</v>
      </c>
    </row>
    <row r="89" spans="1:14" ht="12.75">
      <c r="A89" s="1">
        <v>79</v>
      </c>
      <c r="B89" s="2" t="s">
        <v>78</v>
      </c>
      <c r="C89" s="29">
        <v>11</v>
      </c>
      <c r="D89" s="30">
        <v>11317.9</v>
      </c>
      <c r="E89" s="30">
        <v>11317.9</v>
      </c>
      <c r="F89" s="30">
        <v>1052</v>
      </c>
      <c r="G89" s="20">
        <f>C89/'П 1'!C87</f>
        <v>0.9166666666666666</v>
      </c>
      <c r="H89" s="30">
        <f>E89/'П 1'!C87</f>
        <v>943.1583333333333</v>
      </c>
      <c r="I89" s="60">
        <f t="shared" si="6"/>
        <v>0.09295010558495834</v>
      </c>
      <c r="J89" s="19">
        <f t="shared" si="7"/>
        <v>23</v>
      </c>
      <c r="K89" s="19">
        <f t="shared" si="8"/>
        <v>21</v>
      </c>
      <c r="L89" s="19">
        <f t="shared" si="9"/>
        <v>58</v>
      </c>
      <c r="M89" s="29">
        <f t="shared" si="10"/>
        <v>39.9</v>
      </c>
      <c r="N89" s="19">
        <f t="shared" si="11"/>
        <v>37</v>
      </c>
    </row>
    <row r="90" spans="1:14" ht="12.75">
      <c r="A90" s="1">
        <v>80</v>
      </c>
      <c r="B90" s="2" t="s">
        <v>79</v>
      </c>
      <c r="C90" s="29">
        <v>5</v>
      </c>
      <c r="D90" s="30">
        <v>6055.37</v>
      </c>
      <c r="E90" s="30">
        <v>5618.47</v>
      </c>
      <c r="F90" s="30">
        <v>3222.4</v>
      </c>
      <c r="G90" s="20">
        <f>C90/'П 1'!C88</f>
        <v>0.17839687194525905</v>
      </c>
      <c r="H90" s="30">
        <f>E90/'П 1'!C88</f>
        <v>200.46349462365592</v>
      </c>
      <c r="I90" s="60">
        <f t="shared" si="6"/>
        <v>0.5735369237532638</v>
      </c>
      <c r="J90" s="19">
        <f t="shared" si="7"/>
        <v>74</v>
      </c>
      <c r="K90" s="19">
        <f t="shared" si="8"/>
        <v>40</v>
      </c>
      <c r="L90" s="19">
        <f t="shared" si="9"/>
        <v>36</v>
      </c>
      <c r="M90" s="29">
        <f t="shared" si="10"/>
        <v>44.8</v>
      </c>
      <c r="N90" s="19">
        <f t="shared" si="11"/>
        <v>54</v>
      </c>
    </row>
    <row r="91" spans="1:14" ht="12.75">
      <c r="A91" s="1">
        <v>81</v>
      </c>
      <c r="B91" s="2" t="s">
        <v>80</v>
      </c>
      <c r="C91" s="29">
        <v>36</v>
      </c>
      <c r="D91" s="30">
        <v>5359.3</v>
      </c>
      <c r="E91" s="30">
        <v>2055.9</v>
      </c>
      <c r="F91" s="30">
        <v>751</v>
      </c>
      <c r="G91" s="20">
        <f>C91/'П 1'!C89</f>
        <v>1.9266862170087977</v>
      </c>
      <c r="H91" s="30">
        <f>E91/'П 1'!C89</f>
        <v>110.02983870967743</v>
      </c>
      <c r="I91" s="60">
        <f t="shared" si="6"/>
        <v>0.3652901405710394</v>
      </c>
      <c r="J91" s="19">
        <f t="shared" si="7"/>
        <v>6</v>
      </c>
      <c r="K91" s="19">
        <f t="shared" si="8"/>
        <v>49</v>
      </c>
      <c r="L91" s="19">
        <f t="shared" si="9"/>
        <v>42</v>
      </c>
      <c r="M91" s="29">
        <f t="shared" si="10"/>
        <v>36.9</v>
      </c>
      <c r="N91" s="19">
        <f t="shared" si="11"/>
        <v>25</v>
      </c>
    </row>
    <row r="92" spans="1:14" ht="12.75">
      <c r="A92" s="1">
        <v>82</v>
      </c>
      <c r="B92" s="2" t="s">
        <v>81</v>
      </c>
      <c r="C92" s="100">
        <f>27+4</f>
        <v>31</v>
      </c>
      <c r="D92" s="65">
        <f>92237.2+142.6</f>
        <v>92379.8</v>
      </c>
      <c r="E92" s="65">
        <f>37658.4+142.6</f>
        <v>37801</v>
      </c>
      <c r="F92" s="65">
        <f>1354.6+6896.3</f>
        <v>8250.9</v>
      </c>
      <c r="G92" s="20">
        <f>C92/'П 1'!C90</f>
        <v>0.96875</v>
      </c>
      <c r="H92" s="30">
        <f>E92/'П 1'!C90</f>
        <v>1181.28125</v>
      </c>
      <c r="I92" s="60">
        <f t="shared" si="6"/>
        <v>0.2182720033861538</v>
      </c>
      <c r="J92" s="19">
        <f t="shared" si="7"/>
        <v>22</v>
      </c>
      <c r="K92" s="19">
        <f t="shared" si="8"/>
        <v>15</v>
      </c>
      <c r="L92" s="19">
        <f t="shared" si="9"/>
        <v>44</v>
      </c>
      <c r="M92" s="29">
        <f t="shared" si="10"/>
        <v>30.9</v>
      </c>
      <c r="N92" s="19">
        <f t="shared" si="11"/>
        <v>14</v>
      </c>
    </row>
  </sheetData>
  <sheetProtection/>
  <mergeCells count="1">
    <mergeCell ref="B3:U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4:O114"/>
  <sheetViews>
    <sheetView zoomScale="115" zoomScaleNormal="115" zoomScalePageLayoutView="0" workbookViewId="0" topLeftCell="A64">
      <selection activeCell="M19" sqref="M19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10.00390625" style="0" customWidth="1"/>
    <col min="4" max="4" width="9.8515625" style="0" customWidth="1"/>
    <col min="5" max="5" width="11.8515625" style="0" customWidth="1"/>
    <col min="6" max="6" width="11.421875" style="0" customWidth="1"/>
    <col min="7" max="7" width="16.140625" style="0" customWidth="1"/>
    <col min="8" max="8" width="12.7109375" style="0" customWidth="1"/>
    <col min="9" max="9" width="10.140625" style="0" customWidth="1"/>
    <col min="10" max="10" width="7.7109375" style="0" customWidth="1"/>
    <col min="11" max="11" width="7.8515625" style="0" customWidth="1"/>
    <col min="12" max="12" width="7.00390625" style="0" customWidth="1"/>
    <col min="13" max="13" width="6.140625" style="0" customWidth="1"/>
    <col min="14" max="14" width="4.57421875" style="0" customWidth="1"/>
  </cols>
  <sheetData>
    <row r="1" ht="12.75" hidden="1"/>
    <row r="2" ht="12.75" hidden="1"/>
    <row r="3" ht="12.75" hidden="1"/>
    <row r="4" spans="2:8" ht="21.75" customHeight="1">
      <c r="B4" s="108" t="s">
        <v>85</v>
      </c>
      <c r="C4" s="108"/>
      <c r="D4" s="108"/>
      <c r="E4" s="108"/>
      <c r="F4" s="108"/>
      <c r="G4" s="108"/>
      <c r="H4" s="108"/>
    </row>
    <row r="5" spans="2:8" ht="35.25" customHeight="1">
      <c r="B5" s="108"/>
      <c r="C5" s="108"/>
      <c r="D5" s="108"/>
      <c r="E5" s="108"/>
      <c r="F5" s="108"/>
      <c r="G5" s="108"/>
      <c r="H5" s="108"/>
    </row>
    <row r="6" ht="12.75" hidden="1"/>
    <row r="7" ht="12.75" hidden="1"/>
    <row r="8" ht="12.75" hidden="1"/>
    <row r="9" ht="12.75" hidden="1"/>
    <row r="10" spans="1:14" ht="55.5" customHeight="1">
      <c r="A10" s="15"/>
      <c r="B10" s="15"/>
      <c r="C10" s="11" t="s">
        <v>92</v>
      </c>
      <c r="D10" s="34" t="s">
        <v>163</v>
      </c>
      <c r="E10" s="34" t="s">
        <v>284</v>
      </c>
      <c r="F10" s="34" t="s">
        <v>153</v>
      </c>
      <c r="G10" s="11" t="s">
        <v>149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159</v>
      </c>
    </row>
    <row r="11" spans="1:14" ht="12.75">
      <c r="A11" s="5">
        <v>1</v>
      </c>
      <c r="B11" s="6" t="s">
        <v>0</v>
      </c>
      <c r="C11" s="29">
        <v>2</v>
      </c>
      <c r="D11" s="30">
        <v>75.5</v>
      </c>
      <c r="E11" s="30">
        <v>75.5</v>
      </c>
      <c r="F11" s="30">
        <v>75.5</v>
      </c>
      <c r="G11" s="20">
        <f>C11/'[1]П 1'!C9</f>
        <v>0.16666666666666666</v>
      </c>
      <c r="H11" s="20">
        <f>E11/'[1]П 1'!C9</f>
        <v>6.291666666666667</v>
      </c>
      <c r="I11" s="20">
        <f>IF(E11=0,0,F11/E11)</f>
        <v>1</v>
      </c>
      <c r="J11" s="19">
        <f>IF(G11=0,82,RANK(G11,G$11:G$92,0))</f>
        <v>27</v>
      </c>
      <c r="K11" s="19">
        <f>IF(H11=0,82,RANK(H11,H$11:H$92,0))</f>
        <v>64</v>
      </c>
      <c r="L11" s="19">
        <f>IF(G11=0,82,RANK(I11,I$11:I$92,0))</f>
        <v>10</v>
      </c>
      <c r="M11" s="29">
        <f>0.2*J11+K11*0.3+0.5*L11</f>
        <v>29.6</v>
      </c>
      <c r="N11" s="19">
        <f>IF(G11=0,82,RANK(M11,M$11:M$92,1))</f>
        <v>22</v>
      </c>
    </row>
    <row r="12" spans="1:14" ht="12.75">
      <c r="A12" s="1">
        <v>2</v>
      </c>
      <c r="B12" s="2" t="s">
        <v>192</v>
      </c>
      <c r="C12" s="29">
        <v>6</v>
      </c>
      <c r="D12" s="30">
        <v>125</v>
      </c>
      <c r="E12" s="30">
        <v>125</v>
      </c>
      <c r="F12" s="30">
        <v>60</v>
      </c>
      <c r="G12" s="20">
        <f>C12/'[1]П 1'!C10</f>
        <v>0.15384615384615385</v>
      </c>
      <c r="H12" s="20">
        <f>E12/'[1]П 1'!C10</f>
        <v>3.2051282051282053</v>
      </c>
      <c r="I12" s="20">
        <f aca="true" t="shared" si="0" ref="I12:I75">IF(E12=0,0,F12/E12)</f>
        <v>0.48</v>
      </c>
      <c r="J12" s="19">
        <f aca="true" t="shared" si="1" ref="J12:K75">IF(G12=0,82,RANK(G12,G$11:G$92,0))</f>
        <v>32</v>
      </c>
      <c r="K12" s="19">
        <f t="shared" si="1"/>
        <v>68</v>
      </c>
      <c r="L12" s="19">
        <f aca="true" t="shared" si="2" ref="L12:L75">IF(G12=0,82,RANK(I12,I$11:I$92,0))</f>
        <v>25</v>
      </c>
      <c r="M12" s="29">
        <f aca="true" t="shared" si="3" ref="M12:M75">0.2*J12+K12*0.3+0.5*L12</f>
        <v>39.3</v>
      </c>
      <c r="N12" s="19">
        <f aca="true" t="shared" si="4" ref="N12:N75">IF(G12=0,82,RANK(M12,M$11:M$92,1))</f>
        <v>45</v>
      </c>
    </row>
    <row r="13" spans="1:14" ht="12.75">
      <c r="A13" s="1">
        <v>3</v>
      </c>
      <c r="B13" s="2" t="s">
        <v>193</v>
      </c>
      <c r="C13" s="29">
        <v>4</v>
      </c>
      <c r="D13" s="30">
        <v>160</v>
      </c>
      <c r="E13" s="30">
        <v>160</v>
      </c>
      <c r="F13" s="30">
        <v>40</v>
      </c>
      <c r="G13" s="20">
        <f>C13/'[1]П 1'!C11</f>
        <v>0.2857142857142857</v>
      </c>
      <c r="H13" s="20">
        <f>E13/'[1]П 1'!C11</f>
        <v>11.428571428571429</v>
      </c>
      <c r="I13" s="20">
        <f t="shared" si="0"/>
        <v>0.25</v>
      </c>
      <c r="J13" s="19">
        <f t="shared" si="1"/>
        <v>14</v>
      </c>
      <c r="K13" s="19">
        <f t="shared" si="1"/>
        <v>52</v>
      </c>
      <c r="L13" s="19">
        <f t="shared" si="2"/>
        <v>35</v>
      </c>
      <c r="M13" s="29">
        <f t="shared" si="3"/>
        <v>35.9</v>
      </c>
      <c r="N13" s="19">
        <f t="shared" si="4"/>
        <v>38</v>
      </c>
    </row>
    <row r="14" spans="1:14" ht="12.75">
      <c r="A14" s="1">
        <v>4</v>
      </c>
      <c r="B14" s="2" t="s">
        <v>3</v>
      </c>
      <c r="C14" s="29"/>
      <c r="D14" s="30"/>
      <c r="E14" s="30"/>
      <c r="F14" s="30"/>
      <c r="G14" s="20">
        <f>C14/'[1]П 1'!C12</f>
        <v>0</v>
      </c>
      <c r="H14" s="20">
        <f>E14/'[1]П 1'!C12</f>
        <v>0</v>
      </c>
      <c r="I14" s="20">
        <f t="shared" si="0"/>
        <v>0</v>
      </c>
      <c r="J14" s="19">
        <f t="shared" si="1"/>
        <v>82</v>
      </c>
      <c r="K14" s="19">
        <f t="shared" si="1"/>
        <v>82</v>
      </c>
      <c r="L14" s="19">
        <f t="shared" si="2"/>
        <v>82</v>
      </c>
      <c r="M14" s="29">
        <f t="shared" si="3"/>
        <v>82</v>
      </c>
      <c r="N14" s="19">
        <f t="shared" si="4"/>
        <v>82</v>
      </c>
    </row>
    <row r="15" spans="1:14" ht="12.75">
      <c r="A15" s="1">
        <v>5</v>
      </c>
      <c r="B15" s="2" t="s">
        <v>4</v>
      </c>
      <c r="C15" s="29">
        <v>2</v>
      </c>
      <c r="D15" s="30">
        <v>227.2</v>
      </c>
      <c r="E15" s="30">
        <v>227.2</v>
      </c>
      <c r="F15" s="30">
        <v>100</v>
      </c>
      <c r="G15" s="20">
        <f>C15/'[1]П 1'!C13</f>
        <v>0.06535947712418301</v>
      </c>
      <c r="H15" s="20">
        <f>E15/'[1]П 1'!C13</f>
        <v>7.424836601307189</v>
      </c>
      <c r="I15" s="20">
        <f t="shared" si="0"/>
        <v>0.44014084507042256</v>
      </c>
      <c r="J15" s="19">
        <f t="shared" si="1"/>
        <v>61</v>
      </c>
      <c r="K15" s="19">
        <f t="shared" si="1"/>
        <v>61</v>
      </c>
      <c r="L15" s="19">
        <f t="shared" si="2"/>
        <v>26</v>
      </c>
      <c r="M15" s="29">
        <f t="shared" si="3"/>
        <v>43.5</v>
      </c>
      <c r="N15" s="19">
        <f t="shared" si="4"/>
        <v>55</v>
      </c>
    </row>
    <row r="16" spans="1:14" ht="12.75">
      <c r="A16" s="1">
        <v>6</v>
      </c>
      <c r="B16" s="2" t="s">
        <v>5</v>
      </c>
      <c r="C16" s="29">
        <v>3</v>
      </c>
      <c r="D16" s="30">
        <v>1755.7</v>
      </c>
      <c r="E16" s="30">
        <v>1755.7</v>
      </c>
      <c r="F16" s="30">
        <v>722.5</v>
      </c>
      <c r="G16" s="20">
        <f>C16/'[1]П 1'!C14</f>
        <v>0.12</v>
      </c>
      <c r="H16" s="20">
        <f>E16/'[1]П 1'!C14</f>
        <v>70.22800000000001</v>
      </c>
      <c r="I16" s="20">
        <f t="shared" si="0"/>
        <v>0.4115167739363217</v>
      </c>
      <c r="J16" s="19">
        <f t="shared" si="1"/>
        <v>43</v>
      </c>
      <c r="K16" s="19">
        <f t="shared" si="1"/>
        <v>33</v>
      </c>
      <c r="L16" s="19">
        <f t="shared" si="2"/>
        <v>28</v>
      </c>
      <c r="M16" s="29">
        <f t="shared" si="3"/>
        <v>32.5</v>
      </c>
      <c r="N16" s="19">
        <f t="shared" si="4"/>
        <v>31</v>
      </c>
    </row>
    <row r="17" spans="1:14" ht="12.75">
      <c r="A17" s="1">
        <v>7</v>
      </c>
      <c r="B17" s="2" t="s">
        <v>6</v>
      </c>
      <c r="C17" s="29">
        <v>6</v>
      </c>
      <c r="D17" s="30">
        <v>24513.6</v>
      </c>
      <c r="E17" s="30">
        <v>3242.6</v>
      </c>
      <c r="F17" s="30">
        <v>234.4</v>
      </c>
      <c r="G17" s="20">
        <f>C17/'[1]П 1'!C15</f>
        <v>0.1276595744680851</v>
      </c>
      <c r="H17" s="20">
        <f>E17/'[1]П 1'!C15</f>
        <v>68.99148936170212</v>
      </c>
      <c r="I17" s="20">
        <f t="shared" si="0"/>
        <v>0.07228767038796029</v>
      </c>
      <c r="J17" s="19">
        <f t="shared" si="1"/>
        <v>39</v>
      </c>
      <c r="K17" s="19">
        <f t="shared" si="1"/>
        <v>34</v>
      </c>
      <c r="L17" s="19">
        <f t="shared" si="2"/>
        <v>46</v>
      </c>
      <c r="M17" s="29">
        <f t="shared" si="3"/>
        <v>41</v>
      </c>
      <c r="N17" s="19">
        <f t="shared" si="4"/>
        <v>50</v>
      </c>
    </row>
    <row r="18" spans="1:14" ht="12.75">
      <c r="A18" s="1">
        <v>8</v>
      </c>
      <c r="B18" s="2" t="s">
        <v>7</v>
      </c>
      <c r="C18" s="29">
        <v>5</v>
      </c>
      <c r="D18" s="30">
        <v>316.55</v>
      </c>
      <c r="E18" s="30">
        <v>316.55</v>
      </c>
      <c r="F18" s="30">
        <v>121.1</v>
      </c>
      <c r="G18" s="20">
        <f>C18/'[1]П 1'!C16</f>
        <v>0.14285714285714285</v>
      </c>
      <c r="H18" s="20">
        <f>E18/'[1]П 1'!C16</f>
        <v>9.044285714285715</v>
      </c>
      <c r="I18" s="20">
        <f t="shared" si="0"/>
        <v>0.38256199652503553</v>
      </c>
      <c r="J18" s="19">
        <f t="shared" si="1"/>
        <v>33</v>
      </c>
      <c r="K18" s="19">
        <f t="shared" si="1"/>
        <v>58</v>
      </c>
      <c r="L18" s="19">
        <f t="shared" si="2"/>
        <v>29</v>
      </c>
      <c r="M18" s="29">
        <f t="shared" si="3"/>
        <v>38.5</v>
      </c>
      <c r="N18" s="19">
        <f t="shared" si="4"/>
        <v>43</v>
      </c>
    </row>
    <row r="19" spans="1:14" ht="12.75">
      <c r="A19" s="1">
        <v>9</v>
      </c>
      <c r="B19" s="2" t="s">
        <v>8</v>
      </c>
      <c r="C19" s="29"/>
      <c r="D19" s="30"/>
      <c r="E19" s="30"/>
      <c r="F19" s="30"/>
      <c r="G19" s="20">
        <f>C19/'[1]П 1'!C17</f>
        <v>0</v>
      </c>
      <c r="H19" s="20">
        <f>E19/'[1]П 1'!C17</f>
        <v>0</v>
      </c>
      <c r="I19" s="20">
        <f t="shared" si="0"/>
        <v>0</v>
      </c>
      <c r="J19" s="19">
        <f t="shared" si="1"/>
        <v>82</v>
      </c>
      <c r="K19" s="19">
        <f t="shared" si="1"/>
        <v>82</v>
      </c>
      <c r="L19" s="19">
        <f t="shared" si="2"/>
        <v>82</v>
      </c>
      <c r="M19" s="29">
        <f t="shared" si="3"/>
        <v>82</v>
      </c>
      <c r="N19" s="19">
        <f t="shared" si="4"/>
        <v>82</v>
      </c>
    </row>
    <row r="20" spans="1:14" ht="12.75">
      <c r="A20" s="1">
        <v>10</v>
      </c>
      <c r="B20" s="2" t="s">
        <v>9</v>
      </c>
      <c r="C20" s="29">
        <v>12</v>
      </c>
      <c r="D20" s="30">
        <v>1677</v>
      </c>
      <c r="E20" s="30">
        <v>1677</v>
      </c>
      <c r="F20" s="30">
        <v>360</v>
      </c>
      <c r="G20" s="20">
        <f>C20/'[1]П 1'!C18</f>
        <v>0.6451612903225806</v>
      </c>
      <c r="H20" s="20">
        <f>E20/'[1]П 1'!C18</f>
        <v>90.16129032258064</v>
      </c>
      <c r="I20" s="20">
        <f t="shared" si="0"/>
        <v>0.2146690518783542</v>
      </c>
      <c r="J20" s="19">
        <f t="shared" si="1"/>
        <v>3</v>
      </c>
      <c r="K20" s="19">
        <f t="shared" si="1"/>
        <v>29</v>
      </c>
      <c r="L20" s="19">
        <f t="shared" si="2"/>
        <v>38</v>
      </c>
      <c r="M20" s="29">
        <f t="shared" si="3"/>
        <v>28.299999999999997</v>
      </c>
      <c r="N20" s="19">
        <f t="shared" si="4"/>
        <v>18</v>
      </c>
    </row>
    <row r="21" spans="1:14" ht="12.75">
      <c r="A21" s="1">
        <v>11</v>
      </c>
      <c r="B21" s="2" t="s">
        <v>10</v>
      </c>
      <c r="C21" s="29">
        <v>5</v>
      </c>
      <c r="D21" s="30">
        <v>180</v>
      </c>
      <c r="E21" s="30">
        <v>180</v>
      </c>
      <c r="F21" s="30">
        <v>1517.9</v>
      </c>
      <c r="G21" s="20">
        <f>C21/'[1]П 1'!C19</f>
        <v>0.17543859649122806</v>
      </c>
      <c r="H21" s="20">
        <f>E21/'[1]П 1'!C19</f>
        <v>6.315789473684211</v>
      </c>
      <c r="I21" s="20">
        <f t="shared" si="0"/>
        <v>8.432777777777778</v>
      </c>
      <c r="J21" s="19">
        <f t="shared" si="1"/>
        <v>24</v>
      </c>
      <c r="K21" s="19">
        <f t="shared" si="1"/>
        <v>63</v>
      </c>
      <c r="L21" s="19">
        <f t="shared" si="2"/>
        <v>3</v>
      </c>
      <c r="M21" s="29">
        <f t="shared" si="3"/>
        <v>25.2</v>
      </c>
      <c r="N21" s="19">
        <f t="shared" si="4"/>
        <v>11</v>
      </c>
    </row>
    <row r="22" spans="1:14" ht="12.75">
      <c r="A22" s="1">
        <v>12</v>
      </c>
      <c r="B22" s="2" t="s">
        <v>11</v>
      </c>
      <c r="C22" s="29">
        <v>12</v>
      </c>
      <c r="D22" s="30">
        <v>19823.5</v>
      </c>
      <c r="E22" s="30">
        <v>19723.5</v>
      </c>
      <c r="F22" s="30">
        <v>3170.2</v>
      </c>
      <c r="G22" s="20">
        <f>C22/'[1]П 1'!C20</f>
        <v>0.27906976744186046</v>
      </c>
      <c r="H22" s="20">
        <f>E22/'[1]П 1'!C20</f>
        <v>458.6860465116279</v>
      </c>
      <c r="I22" s="20">
        <f t="shared" si="0"/>
        <v>0.1607321215808553</v>
      </c>
      <c r="J22" s="19">
        <f t="shared" si="1"/>
        <v>16</v>
      </c>
      <c r="K22" s="19">
        <f t="shared" si="1"/>
        <v>13</v>
      </c>
      <c r="L22" s="19">
        <f t="shared" si="2"/>
        <v>42</v>
      </c>
      <c r="M22" s="29">
        <f t="shared" si="3"/>
        <v>28.1</v>
      </c>
      <c r="N22" s="19">
        <f t="shared" si="4"/>
        <v>16</v>
      </c>
    </row>
    <row r="23" spans="1:14" ht="12.75">
      <c r="A23" s="1">
        <v>13</v>
      </c>
      <c r="B23" s="2" t="s">
        <v>12</v>
      </c>
      <c r="C23" s="29"/>
      <c r="D23" s="30"/>
      <c r="E23" s="30"/>
      <c r="F23" s="30"/>
      <c r="G23" s="20">
        <f>C23/'[1]П 1'!C21</f>
        <v>0</v>
      </c>
      <c r="H23" s="20">
        <f>E23/'[1]П 1'!C21</f>
        <v>0</v>
      </c>
      <c r="I23" s="20">
        <f t="shared" si="0"/>
        <v>0</v>
      </c>
      <c r="J23" s="19">
        <f t="shared" si="1"/>
        <v>82</v>
      </c>
      <c r="K23" s="19">
        <f t="shared" si="1"/>
        <v>82</v>
      </c>
      <c r="L23" s="19">
        <f t="shared" si="2"/>
        <v>82</v>
      </c>
      <c r="M23" s="29">
        <f t="shared" si="3"/>
        <v>82</v>
      </c>
      <c r="N23" s="19">
        <f t="shared" si="4"/>
        <v>82</v>
      </c>
    </row>
    <row r="24" spans="1:14" ht="12.75">
      <c r="A24" s="1">
        <v>14</v>
      </c>
      <c r="B24" s="2" t="s">
        <v>13</v>
      </c>
      <c r="C24" s="29">
        <v>4</v>
      </c>
      <c r="D24" s="30">
        <v>307.8</v>
      </c>
      <c r="E24" s="30">
        <v>307.8</v>
      </c>
      <c r="F24" s="30">
        <v>133.9</v>
      </c>
      <c r="G24" s="20">
        <f>C24/'[1]П 1'!C22</f>
        <v>0.10526315789473684</v>
      </c>
      <c r="H24" s="20">
        <f>E24/'[1]П 1'!C22</f>
        <v>8.1</v>
      </c>
      <c r="I24" s="20">
        <f t="shared" si="0"/>
        <v>0.4350227420402859</v>
      </c>
      <c r="J24" s="19">
        <f t="shared" si="1"/>
        <v>48</v>
      </c>
      <c r="K24" s="19">
        <f t="shared" si="1"/>
        <v>60</v>
      </c>
      <c r="L24" s="19">
        <f t="shared" si="2"/>
        <v>27</v>
      </c>
      <c r="M24" s="29">
        <f t="shared" si="3"/>
        <v>41.1</v>
      </c>
      <c r="N24" s="19">
        <f t="shared" si="4"/>
        <v>52</v>
      </c>
    </row>
    <row r="25" spans="1:14" ht="12.75">
      <c r="A25" s="1">
        <v>15</v>
      </c>
      <c r="B25" s="2" t="s">
        <v>15</v>
      </c>
      <c r="C25" s="29">
        <v>4</v>
      </c>
      <c r="D25" s="30">
        <v>69729</v>
      </c>
      <c r="E25" s="30">
        <v>69729</v>
      </c>
      <c r="F25" s="30"/>
      <c r="G25" s="20">
        <f>C25/'[1]П 1'!C23</f>
        <v>0.12121212121212122</v>
      </c>
      <c r="H25" s="20">
        <f>E25/'[1]П 1'!C23</f>
        <v>2113</v>
      </c>
      <c r="I25" s="20">
        <f t="shared" si="0"/>
        <v>0</v>
      </c>
      <c r="J25" s="19">
        <f t="shared" si="1"/>
        <v>42</v>
      </c>
      <c r="K25" s="19">
        <f t="shared" si="1"/>
        <v>3</v>
      </c>
      <c r="L25" s="19">
        <f t="shared" si="2"/>
        <v>60</v>
      </c>
      <c r="M25" s="29">
        <f t="shared" si="3"/>
        <v>39.3</v>
      </c>
      <c r="N25" s="19">
        <f t="shared" si="4"/>
        <v>45</v>
      </c>
    </row>
    <row r="26" spans="1:14" ht="12.75">
      <c r="A26" s="1">
        <v>16</v>
      </c>
      <c r="B26" s="2" t="s">
        <v>14</v>
      </c>
      <c r="C26" s="29">
        <v>2</v>
      </c>
      <c r="D26" s="30">
        <v>200</v>
      </c>
      <c r="E26" s="30">
        <v>200</v>
      </c>
      <c r="F26" s="30">
        <v>100</v>
      </c>
      <c r="G26" s="20">
        <f>C26/'[1]П 1'!C24</f>
        <v>0.17094017094017094</v>
      </c>
      <c r="H26" s="20">
        <f>E26/'[1]П 1'!C24</f>
        <v>17.094017094017094</v>
      </c>
      <c r="I26" s="20">
        <f t="shared" si="0"/>
        <v>0.5</v>
      </c>
      <c r="J26" s="19">
        <f t="shared" si="1"/>
        <v>26</v>
      </c>
      <c r="K26" s="19">
        <f t="shared" si="1"/>
        <v>48</v>
      </c>
      <c r="L26" s="19">
        <f t="shared" si="2"/>
        <v>21</v>
      </c>
      <c r="M26" s="29">
        <f t="shared" si="3"/>
        <v>30.099999999999998</v>
      </c>
      <c r="N26" s="19">
        <f t="shared" si="4"/>
        <v>23</v>
      </c>
    </row>
    <row r="27" spans="1:14" s="27" customFormat="1" ht="12.75">
      <c r="A27" s="1">
        <v>17</v>
      </c>
      <c r="B27" s="2" t="s">
        <v>16</v>
      </c>
      <c r="C27" s="29">
        <v>2</v>
      </c>
      <c r="D27" s="30">
        <v>40</v>
      </c>
      <c r="E27" s="30">
        <v>40</v>
      </c>
      <c r="F27" s="30">
        <v>20</v>
      </c>
      <c r="G27" s="20">
        <f>C27/'[1]П 1'!C25</f>
        <v>0.09302325581395349</v>
      </c>
      <c r="H27" s="20">
        <f>E27/'[1]П 1'!C25</f>
        <v>1.8604651162790697</v>
      </c>
      <c r="I27" s="20">
        <f t="shared" si="0"/>
        <v>0.5</v>
      </c>
      <c r="J27" s="19">
        <f t="shared" si="1"/>
        <v>54</v>
      </c>
      <c r="K27" s="19">
        <f t="shared" si="1"/>
        <v>70</v>
      </c>
      <c r="L27" s="19">
        <f t="shared" si="2"/>
        <v>21</v>
      </c>
      <c r="M27" s="29">
        <f t="shared" si="3"/>
        <v>42.3</v>
      </c>
      <c r="N27" s="19">
        <f t="shared" si="4"/>
        <v>54</v>
      </c>
    </row>
    <row r="28" spans="1:14" ht="12.75">
      <c r="A28" s="1">
        <v>18</v>
      </c>
      <c r="B28" s="2" t="s">
        <v>17</v>
      </c>
      <c r="C28" s="29">
        <v>2</v>
      </c>
      <c r="D28" s="30">
        <v>40</v>
      </c>
      <c r="E28" s="30">
        <v>40</v>
      </c>
      <c r="F28" s="30">
        <v>40</v>
      </c>
      <c r="G28" s="20">
        <f>C28/'[1]П 1'!C26</f>
        <v>0.08333333333333333</v>
      </c>
      <c r="H28" s="20">
        <f>E28/'[1]П 1'!C26</f>
        <v>1.6666666666666667</v>
      </c>
      <c r="I28" s="20">
        <f t="shared" si="0"/>
        <v>1</v>
      </c>
      <c r="J28" s="19">
        <f t="shared" si="1"/>
        <v>56</v>
      </c>
      <c r="K28" s="19">
        <f t="shared" si="1"/>
        <v>71</v>
      </c>
      <c r="L28" s="19">
        <f t="shared" si="2"/>
        <v>10</v>
      </c>
      <c r="M28" s="29">
        <f t="shared" si="3"/>
        <v>37.5</v>
      </c>
      <c r="N28" s="19">
        <f t="shared" si="4"/>
        <v>41</v>
      </c>
    </row>
    <row r="29" spans="1:14" ht="12.75">
      <c r="A29" s="1">
        <v>19</v>
      </c>
      <c r="B29" s="2" t="s">
        <v>18</v>
      </c>
      <c r="C29" s="29">
        <v>19</v>
      </c>
      <c r="D29" s="30">
        <v>5451.2</v>
      </c>
      <c r="E29" s="30">
        <v>5451</v>
      </c>
      <c r="F29" s="30">
        <v>835.2</v>
      </c>
      <c r="G29" s="20">
        <f>C29/'[1]П 1'!C27</f>
        <v>0.4523809523809524</v>
      </c>
      <c r="H29" s="20">
        <f>E29/'[1]П 1'!C27</f>
        <v>129.78571428571428</v>
      </c>
      <c r="I29" s="20">
        <f t="shared" si="0"/>
        <v>0.15321959273527794</v>
      </c>
      <c r="J29" s="19">
        <f t="shared" si="1"/>
        <v>10</v>
      </c>
      <c r="K29" s="19">
        <f t="shared" si="1"/>
        <v>23</v>
      </c>
      <c r="L29" s="19">
        <f t="shared" si="2"/>
        <v>43</v>
      </c>
      <c r="M29" s="29">
        <f t="shared" si="3"/>
        <v>30.4</v>
      </c>
      <c r="N29" s="19">
        <f t="shared" si="4"/>
        <v>24</v>
      </c>
    </row>
    <row r="30" spans="1:14" ht="12.75">
      <c r="A30" s="1">
        <v>20</v>
      </c>
      <c r="B30" s="2" t="s">
        <v>194</v>
      </c>
      <c r="C30" s="29">
        <v>1</v>
      </c>
      <c r="D30" s="30">
        <v>370.1</v>
      </c>
      <c r="E30" s="30">
        <v>370.1</v>
      </c>
      <c r="F30" s="30"/>
      <c r="G30" s="20">
        <f>C30/'[1]П 1'!C28</f>
        <v>0.05</v>
      </c>
      <c r="H30" s="20">
        <f>E30/'[1]П 1'!C28</f>
        <v>18.505000000000003</v>
      </c>
      <c r="I30" s="20">
        <f t="shared" si="0"/>
        <v>0</v>
      </c>
      <c r="J30" s="19">
        <f t="shared" si="1"/>
        <v>67</v>
      </c>
      <c r="K30" s="19">
        <f t="shared" si="1"/>
        <v>47</v>
      </c>
      <c r="L30" s="19">
        <f t="shared" si="2"/>
        <v>60</v>
      </c>
      <c r="M30" s="29">
        <f t="shared" si="3"/>
        <v>57.5</v>
      </c>
      <c r="N30" s="19">
        <f t="shared" si="4"/>
        <v>70</v>
      </c>
    </row>
    <row r="31" spans="1:14" ht="12.75">
      <c r="A31" s="1">
        <v>21</v>
      </c>
      <c r="B31" s="2" t="s">
        <v>20</v>
      </c>
      <c r="C31" s="29">
        <v>11</v>
      </c>
      <c r="D31" s="30">
        <v>20791.4</v>
      </c>
      <c r="E31" s="30">
        <v>10905</v>
      </c>
      <c r="F31" s="30">
        <v>504.5</v>
      </c>
      <c r="G31" s="20">
        <f>C31/'[1]П 1'!C29</f>
        <v>0.4583333333333333</v>
      </c>
      <c r="H31" s="20">
        <f>E31/'[1]П 1'!C29</f>
        <v>454.375</v>
      </c>
      <c r="I31" s="20">
        <f t="shared" si="0"/>
        <v>0.046263182026593304</v>
      </c>
      <c r="J31" s="19">
        <f t="shared" si="1"/>
        <v>9</v>
      </c>
      <c r="K31" s="19">
        <f t="shared" si="1"/>
        <v>14</v>
      </c>
      <c r="L31" s="19">
        <f t="shared" si="2"/>
        <v>47</v>
      </c>
      <c r="M31" s="29">
        <f t="shared" si="3"/>
        <v>29.5</v>
      </c>
      <c r="N31" s="19">
        <f t="shared" si="4"/>
        <v>21</v>
      </c>
    </row>
    <row r="32" spans="1:14" ht="12.75">
      <c r="A32" s="1">
        <v>22</v>
      </c>
      <c r="B32" s="2" t="s">
        <v>21</v>
      </c>
      <c r="C32" s="29">
        <v>1</v>
      </c>
      <c r="D32" s="30">
        <v>20</v>
      </c>
      <c r="E32" s="30">
        <v>20</v>
      </c>
      <c r="F32" s="30"/>
      <c r="G32" s="20">
        <f>C32/'[1]П 1'!C30</f>
        <v>0.07692307692307693</v>
      </c>
      <c r="H32" s="20">
        <f>E32/'[1]П 1'!C30</f>
        <v>1.5384615384615385</v>
      </c>
      <c r="I32" s="20">
        <f t="shared" si="0"/>
        <v>0</v>
      </c>
      <c r="J32" s="19">
        <f t="shared" si="1"/>
        <v>59</v>
      </c>
      <c r="K32" s="19">
        <f t="shared" si="1"/>
        <v>72</v>
      </c>
      <c r="L32" s="19">
        <f t="shared" si="2"/>
        <v>60</v>
      </c>
      <c r="M32" s="29">
        <f t="shared" si="3"/>
        <v>63.4</v>
      </c>
      <c r="N32" s="19">
        <f t="shared" si="4"/>
        <v>72</v>
      </c>
    </row>
    <row r="33" spans="1:14" ht="12.75">
      <c r="A33" s="1">
        <v>23</v>
      </c>
      <c r="B33" s="2" t="s">
        <v>22</v>
      </c>
      <c r="C33" s="29"/>
      <c r="D33" s="30"/>
      <c r="E33" s="30"/>
      <c r="F33" s="30"/>
      <c r="G33" s="20">
        <f>C33/'[1]П 1'!C31</f>
        <v>0</v>
      </c>
      <c r="H33" s="20">
        <f>E33/'[1]П 1'!C31</f>
        <v>0</v>
      </c>
      <c r="I33" s="20">
        <f t="shared" si="0"/>
        <v>0</v>
      </c>
      <c r="J33" s="19">
        <f t="shared" si="1"/>
        <v>82</v>
      </c>
      <c r="K33" s="19">
        <f t="shared" si="1"/>
        <v>82</v>
      </c>
      <c r="L33" s="19">
        <f t="shared" si="2"/>
        <v>82</v>
      </c>
      <c r="M33" s="29">
        <f t="shared" si="3"/>
        <v>82</v>
      </c>
      <c r="N33" s="19">
        <f t="shared" si="4"/>
        <v>82</v>
      </c>
    </row>
    <row r="34" spans="1:14" ht="12.75">
      <c r="A34" s="1">
        <v>24</v>
      </c>
      <c r="B34" s="2" t="s">
        <v>23</v>
      </c>
      <c r="C34" s="29">
        <v>5</v>
      </c>
      <c r="D34" s="30">
        <v>2336.9</v>
      </c>
      <c r="E34" s="30">
        <v>2319.9</v>
      </c>
      <c r="F34" s="30">
        <v>627</v>
      </c>
      <c r="G34" s="20">
        <f>C34/'[1]П 1'!C32</f>
        <v>0.26737967914438504</v>
      </c>
      <c r="H34" s="20">
        <f>E34/'[1]П 1'!C32</f>
        <v>124.05882352941177</v>
      </c>
      <c r="I34" s="20">
        <f t="shared" si="0"/>
        <v>0.2702702702702703</v>
      </c>
      <c r="J34" s="19">
        <f t="shared" si="1"/>
        <v>18</v>
      </c>
      <c r="K34" s="19">
        <f t="shared" si="1"/>
        <v>24</v>
      </c>
      <c r="L34" s="19">
        <f t="shared" si="2"/>
        <v>34</v>
      </c>
      <c r="M34" s="29">
        <f t="shared" si="3"/>
        <v>27.799999999999997</v>
      </c>
      <c r="N34" s="19">
        <f t="shared" si="4"/>
        <v>14</v>
      </c>
    </row>
    <row r="35" spans="1:14" ht="12.75">
      <c r="A35" s="1">
        <v>25</v>
      </c>
      <c r="B35" s="2" t="s">
        <v>195</v>
      </c>
      <c r="C35" s="29">
        <v>2</v>
      </c>
      <c r="D35" s="30">
        <v>1892</v>
      </c>
      <c r="E35" s="30">
        <v>20</v>
      </c>
      <c r="F35" s="30">
        <v>20</v>
      </c>
      <c r="G35" s="20">
        <f>C35/'[1]П 1'!C33</f>
        <v>0.11764705882352941</v>
      </c>
      <c r="H35" s="20">
        <f>E35/'[1]П 1'!C33</f>
        <v>1.1764705882352942</v>
      </c>
      <c r="I35" s="20">
        <f t="shared" si="0"/>
        <v>1</v>
      </c>
      <c r="J35" s="19">
        <f t="shared" si="1"/>
        <v>45</v>
      </c>
      <c r="K35" s="19">
        <f t="shared" si="1"/>
        <v>73</v>
      </c>
      <c r="L35" s="19">
        <f t="shared" si="2"/>
        <v>10</v>
      </c>
      <c r="M35" s="29">
        <f t="shared" si="3"/>
        <v>35.9</v>
      </c>
      <c r="N35" s="19">
        <f t="shared" si="4"/>
        <v>38</v>
      </c>
    </row>
    <row r="36" spans="1:14" ht="12.75">
      <c r="A36" s="1">
        <v>26</v>
      </c>
      <c r="B36" s="2" t="s">
        <v>25</v>
      </c>
      <c r="C36" s="29">
        <v>2</v>
      </c>
      <c r="D36" s="30">
        <v>8066.8</v>
      </c>
      <c r="E36" s="30">
        <v>8066.8</v>
      </c>
      <c r="F36" s="30"/>
      <c r="G36" s="20">
        <f>C36/'[1]П 1'!C34</f>
        <v>0.10471204188481674</v>
      </c>
      <c r="H36" s="20">
        <f>E36/'[1]П 1'!C34</f>
        <v>422.34554973821986</v>
      </c>
      <c r="I36" s="20">
        <f t="shared" si="0"/>
        <v>0</v>
      </c>
      <c r="J36" s="19">
        <f t="shared" si="1"/>
        <v>50</v>
      </c>
      <c r="K36" s="19">
        <f t="shared" si="1"/>
        <v>16</v>
      </c>
      <c r="L36" s="19">
        <f t="shared" si="2"/>
        <v>60</v>
      </c>
      <c r="M36" s="29">
        <f t="shared" si="3"/>
        <v>44.8</v>
      </c>
      <c r="N36" s="19">
        <f t="shared" si="4"/>
        <v>60</v>
      </c>
    </row>
    <row r="37" spans="1:14" ht="12.75">
      <c r="A37" s="1">
        <v>27</v>
      </c>
      <c r="B37" s="2" t="s">
        <v>26</v>
      </c>
      <c r="C37" s="29">
        <v>18</v>
      </c>
      <c r="D37" s="30">
        <v>33252.2</v>
      </c>
      <c r="E37" s="30">
        <v>25279.2</v>
      </c>
      <c r="F37" s="30">
        <v>16697.9</v>
      </c>
      <c r="G37" s="20">
        <f>C37/'[1]П 1'!C35</f>
        <v>0.391304347826087</v>
      </c>
      <c r="H37" s="20">
        <f>E37/'[1]П 1'!C35</f>
        <v>549.5478260869565</v>
      </c>
      <c r="I37" s="20">
        <f t="shared" si="0"/>
        <v>0.6605390993385867</v>
      </c>
      <c r="J37" s="19">
        <f t="shared" si="1"/>
        <v>12</v>
      </c>
      <c r="K37" s="19">
        <f t="shared" si="1"/>
        <v>9</v>
      </c>
      <c r="L37" s="19">
        <f t="shared" si="2"/>
        <v>19</v>
      </c>
      <c r="M37" s="29">
        <f t="shared" si="3"/>
        <v>14.6</v>
      </c>
      <c r="N37" s="19">
        <f t="shared" si="4"/>
        <v>2</v>
      </c>
    </row>
    <row r="38" spans="1:14" ht="12.75">
      <c r="A38" s="1">
        <v>28</v>
      </c>
      <c r="B38" s="2" t="s">
        <v>27</v>
      </c>
      <c r="C38" s="29">
        <v>4</v>
      </c>
      <c r="D38" s="30">
        <v>1642</v>
      </c>
      <c r="E38" s="30">
        <v>1642</v>
      </c>
      <c r="F38" s="30">
        <v>20</v>
      </c>
      <c r="G38" s="20">
        <f>C38/'[1]П 1'!C36</f>
        <v>0.14035087719298245</v>
      </c>
      <c r="H38" s="20">
        <f>E38/'[1]П 1'!C36</f>
        <v>57.6140350877193</v>
      </c>
      <c r="I38" s="20">
        <f t="shared" si="0"/>
        <v>0.012180267965895249</v>
      </c>
      <c r="J38" s="19">
        <f t="shared" si="1"/>
        <v>36</v>
      </c>
      <c r="K38" s="19">
        <f t="shared" si="1"/>
        <v>40</v>
      </c>
      <c r="L38" s="19">
        <f t="shared" si="2"/>
        <v>56</v>
      </c>
      <c r="M38" s="29">
        <f t="shared" si="3"/>
        <v>47.2</v>
      </c>
      <c r="N38" s="19">
        <f t="shared" si="4"/>
        <v>63</v>
      </c>
    </row>
    <row r="39" spans="1:14" ht="12.75">
      <c r="A39" s="1">
        <v>29</v>
      </c>
      <c r="B39" s="2" t="s">
        <v>28</v>
      </c>
      <c r="C39" s="29">
        <v>1</v>
      </c>
      <c r="D39" s="30">
        <v>17076.2</v>
      </c>
      <c r="E39" s="30">
        <v>17076.2</v>
      </c>
      <c r="F39" s="30"/>
      <c r="G39" s="20">
        <f>C39/'[1]П 1'!C37</f>
        <v>0.032679738562091505</v>
      </c>
      <c r="H39" s="20">
        <f>E39/'[1]П 1'!C37</f>
        <v>558.0457516339869</v>
      </c>
      <c r="I39" s="20">
        <f t="shared" si="0"/>
        <v>0</v>
      </c>
      <c r="J39" s="19">
        <f t="shared" si="1"/>
        <v>72</v>
      </c>
      <c r="K39" s="19">
        <f t="shared" si="1"/>
        <v>7</v>
      </c>
      <c r="L39" s="19">
        <f t="shared" si="2"/>
        <v>60</v>
      </c>
      <c r="M39" s="29">
        <f t="shared" si="3"/>
        <v>46.5</v>
      </c>
      <c r="N39" s="19">
        <f t="shared" si="4"/>
        <v>61</v>
      </c>
    </row>
    <row r="40" spans="1:14" ht="12.75">
      <c r="A40" s="1">
        <v>30</v>
      </c>
      <c r="B40" s="2" t="s">
        <v>29</v>
      </c>
      <c r="C40" s="29">
        <v>2</v>
      </c>
      <c r="D40" s="30">
        <v>340.7</v>
      </c>
      <c r="E40" s="30">
        <v>340.7</v>
      </c>
      <c r="F40" s="30">
        <v>260.7</v>
      </c>
      <c r="G40" s="20">
        <f>C40/'[1]П 1'!C38</f>
        <v>0.1</v>
      </c>
      <c r="H40" s="20">
        <f>E40/'[1]П 1'!C38</f>
        <v>17.035</v>
      </c>
      <c r="I40" s="20">
        <f t="shared" si="0"/>
        <v>0.7651893161138832</v>
      </c>
      <c r="J40" s="19">
        <f t="shared" si="1"/>
        <v>53</v>
      </c>
      <c r="K40" s="19">
        <f t="shared" si="1"/>
        <v>49</v>
      </c>
      <c r="L40" s="19">
        <f t="shared" si="2"/>
        <v>18</v>
      </c>
      <c r="M40" s="29">
        <f t="shared" si="3"/>
        <v>34.3</v>
      </c>
      <c r="N40" s="19">
        <f t="shared" si="4"/>
        <v>34</v>
      </c>
    </row>
    <row r="41" spans="1:14" ht="12.75">
      <c r="A41" s="1">
        <v>31</v>
      </c>
      <c r="B41" s="2" t="s">
        <v>30</v>
      </c>
      <c r="C41" s="100">
        <f>18+1</f>
        <v>19</v>
      </c>
      <c r="D41" s="65">
        <f>26791.9+2784.2</f>
        <v>29576.100000000002</v>
      </c>
      <c r="E41" s="65">
        <f>26791.9+2784.2</f>
        <v>29576.100000000002</v>
      </c>
      <c r="F41" s="30">
        <v>629.7</v>
      </c>
      <c r="G41" s="20">
        <f>C41/'[1]П 1'!C39</f>
        <v>0.31666666666666665</v>
      </c>
      <c r="H41" s="20">
        <f>E41/'[1]П 1'!C39</f>
        <v>492.93500000000006</v>
      </c>
      <c r="I41" s="20">
        <f t="shared" si="0"/>
        <v>0.021290839563025552</v>
      </c>
      <c r="J41" s="19">
        <f t="shared" si="1"/>
        <v>13</v>
      </c>
      <c r="K41" s="19">
        <f t="shared" si="1"/>
        <v>12</v>
      </c>
      <c r="L41" s="19">
        <f t="shared" si="2"/>
        <v>52</v>
      </c>
      <c r="M41" s="29">
        <f t="shared" si="3"/>
        <v>32.2</v>
      </c>
      <c r="N41" s="19">
        <f t="shared" si="4"/>
        <v>29</v>
      </c>
    </row>
    <row r="42" spans="1:14" ht="12.75">
      <c r="A42" s="1">
        <v>32</v>
      </c>
      <c r="B42" s="2" t="s">
        <v>31</v>
      </c>
      <c r="C42" s="29">
        <v>11</v>
      </c>
      <c r="D42" s="30">
        <v>93300.41</v>
      </c>
      <c r="E42" s="30">
        <v>29817.51</v>
      </c>
      <c r="F42" s="30">
        <v>939.13</v>
      </c>
      <c r="G42" s="20">
        <f>C42/'[1]П 1'!C40</f>
        <v>0.21235521235521237</v>
      </c>
      <c r="H42" s="20">
        <f>E42/'[1]П 1'!C40</f>
        <v>575.6276061776061</v>
      </c>
      <c r="I42" s="20">
        <f t="shared" si="0"/>
        <v>0.03149592303314395</v>
      </c>
      <c r="J42" s="19">
        <f t="shared" si="1"/>
        <v>21</v>
      </c>
      <c r="K42" s="19">
        <f t="shared" si="1"/>
        <v>6</v>
      </c>
      <c r="L42" s="19">
        <f t="shared" si="2"/>
        <v>51</v>
      </c>
      <c r="M42" s="29">
        <f t="shared" si="3"/>
        <v>31.5</v>
      </c>
      <c r="N42" s="19">
        <f t="shared" si="4"/>
        <v>27</v>
      </c>
    </row>
    <row r="43" spans="1:14" ht="12.75">
      <c r="A43" s="1">
        <v>33</v>
      </c>
      <c r="B43" s="2" t="s">
        <v>32</v>
      </c>
      <c r="C43" s="29">
        <v>1</v>
      </c>
      <c r="D43" s="30">
        <v>200</v>
      </c>
      <c r="E43" s="30">
        <v>200</v>
      </c>
      <c r="F43" s="30">
        <v>299.1</v>
      </c>
      <c r="G43" s="20">
        <f>C43/'[1]П 1'!C41</f>
        <v>0.05263157894736842</v>
      </c>
      <c r="H43" s="20">
        <f>E43/'[1]П 1'!C41</f>
        <v>10.526315789473685</v>
      </c>
      <c r="I43" s="20">
        <f t="shared" si="0"/>
        <v>1.4955</v>
      </c>
      <c r="J43" s="19">
        <f t="shared" si="1"/>
        <v>65</v>
      </c>
      <c r="K43" s="19">
        <f t="shared" si="1"/>
        <v>55</v>
      </c>
      <c r="L43" s="19">
        <f t="shared" si="2"/>
        <v>7</v>
      </c>
      <c r="M43" s="29">
        <f t="shared" si="3"/>
        <v>33</v>
      </c>
      <c r="N43" s="19">
        <f t="shared" si="4"/>
        <v>33</v>
      </c>
    </row>
    <row r="44" spans="1:14" ht="12.75">
      <c r="A44" s="1">
        <v>34</v>
      </c>
      <c r="B44" s="2" t="s">
        <v>33</v>
      </c>
      <c r="C44" s="29">
        <v>1</v>
      </c>
      <c r="D44" s="30">
        <v>1150</v>
      </c>
      <c r="E44" s="30">
        <v>1150</v>
      </c>
      <c r="F44" s="30">
        <v>120.9</v>
      </c>
      <c r="G44" s="20">
        <f>C44/'[1]П 1'!C42</f>
        <v>0.04</v>
      </c>
      <c r="H44" s="20">
        <f>E44/'[1]П 1'!C42</f>
        <v>46</v>
      </c>
      <c r="I44" s="20">
        <f t="shared" si="0"/>
        <v>0.1051304347826087</v>
      </c>
      <c r="J44" s="19">
        <f t="shared" si="1"/>
        <v>68</v>
      </c>
      <c r="K44" s="19">
        <f t="shared" si="1"/>
        <v>42</v>
      </c>
      <c r="L44" s="19">
        <f t="shared" si="2"/>
        <v>44</v>
      </c>
      <c r="M44" s="29">
        <f t="shared" si="3"/>
        <v>48.2</v>
      </c>
      <c r="N44" s="19">
        <f t="shared" si="4"/>
        <v>64</v>
      </c>
    </row>
    <row r="45" spans="1:14" ht="12.75">
      <c r="A45" s="1">
        <v>35</v>
      </c>
      <c r="B45" s="2" t="s">
        <v>196</v>
      </c>
      <c r="C45" s="29">
        <v>3</v>
      </c>
      <c r="D45" s="30">
        <v>7168.8</v>
      </c>
      <c r="E45" s="30">
        <v>7068.8</v>
      </c>
      <c r="F45" s="30">
        <v>100</v>
      </c>
      <c r="G45" s="20">
        <f>C45/'[1]П 1'!C43</f>
        <v>0.09090909090909091</v>
      </c>
      <c r="H45" s="20">
        <f>E45/'[1]П 1'!C43</f>
        <v>214.20606060606062</v>
      </c>
      <c r="I45" s="20">
        <f t="shared" si="0"/>
        <v>0.014146672702580352</v>
      </c>
      <c r="J45" s="19">
        <f t="shared" si="1"/>
        <v>55</v>
      </c>
      <c r="K45" s="19">
        <f t="shared" si="1"/>
        <v>20</v>
      </c>
      <c r="L45" s="19">
        <f t="shared" si="2"/>
        <v>55</v>
      </c>
      <c r="M45" s="29">
        <f t="shared" si="3"/>
        <v>44.5</v>
      </c>
      <c r="N45" s="19">
        <f t="shared" si="4"/>
        <v>58</v>
      </c>
    </row>
    <row r="46" spans="1:14" ht="12.75">
      <c r="A46" s="1">
        <v>36</v>
      </c>
      <c r="B46" s="2" t="s">
        <v>35</v>
      </c>
      <c r="C46" s="29">
        <v>2</v>
      </c>
      <c r="D46" s="30">
        <v>200</v>
      </c>
      <c r="E46" s="30">
        <v>200</v>
      </c>
      <c r="F46" s="30">
        <v>7000.8</v>
      </c>
      <c r="G46" s="20">
        <f>C46/'[1]П 1'!C44</f>
        <v>0.0625</v>
      </c>
      <c r="H46" s="20">
        <f>E46/'[1]П 1'!C44</f>
        <v>6.25</v>
      </c>
      <c r="I46" s="20">
        <f t="shared" si="0"/>
        <v>35.004</v>
      </c>
      <c r="J46" s="19">
        <f t="shared" si="1"/>
        <v>62</v>
      </c>
      <c r="K46" s="19">
        <f t="shared" si="1"/>
        <v>65</v>
      </c>
      <c r="L46" s="19">
        <f t="shared" si="2"/>
        <v>1</v>
      </c>
      <c r="M46" s="29">
        <f t="shared" si="3"/>
        <v>32.4</v>
      </c>
      <c r="N46" s="19">
        <f t="shared" si="4"/>
        <v>30</v>
      </c>
    </row>
    <row r="47" spans="1:14" ht="12.75">
      <c r="A47" s="1">
        <v>37</v>
      </c>
      <c r="B47" s="2" t="s">
        <v>36</v>
      </c>
      <c r="C47" s="29">
        <v>1</v>
      </c>
      <c r="D47" s="30">
        <v>1193</v>
      </c>
      <c r="E47" s="30">
        <v>1193</v>
      </c>
      <c r="F47" s="30"/>
      <c r="G47" s="20">
        <f>C47/'[1]П 1'!C45</f>
        <v>0.056179775280898875</v>
      </c>
      <c r="H47" s="20">
        <f>E47/'[1]П 1'!C45</f>
        <v>67.02247191011236</v>
      </c>
      <c r="I47" s="20">
        <f t="shared" si="0"/>
        <v>0</v>
      </c>
      <c r="J47" s="19">
        <f t="shared" si="1"/>
        <v>63</v>
      </c>
      <c r="K47" s="19">
        <f t="shared" si="1"/>
        <v>36</v>
      </c>
      <c r="L47" s="19">
        <f t="shared" si="2"/>
        <v>60</v>
      </c>
      <c r="M47" s="29">
        <f t="shared" si="3"/>
        <v>53.4</v>
      </c>
      <c r="N47" s="19">
        <f t="shared" si="4"/>
        <v>67</v>
      </c>
    </row>
    <row r="48" spans="1:14" ht="12.75">
      <c r="A48" s="1">
        <v>38</v>
      </c>
      <c r="B48" s="2" t="s">
        <v>37</v>
      </c>
      <c r="C48" s="29">
        <v>2</v>
      </c>
      <c r="D48" s="30">
        <v>761.5</v>
      </c>
      <c r="E48" s="30">
        <v>761.5</v>
      </c>
      <c r="F48" s="30">
        <v>162.2</v>
      </c>
      <c r="G48" s="20">
        <f>C48/'[1]П 1'!C46</f>
        <v>0.1111111111111111</v>
      </c>
      <c r="H48" s="20">
        <f>E48/'[1]П 1'!C46</f>
        <v>42.30555555555556</v>
      </c>
      <c r="I48" s="20">
        <f t="shared" si="0"/>
        <v>0.21300065659881812</v>
      </c>
      <c r="J48" s="19">
        <f t="shared" si="1"/>
        <v>46</v>
      </c>
      <c r="K48" s="19">
        <f t="shared" si="1"/>
        <v>43</v>
      </c>
      <c r="L48" s="19">
        <f t="shared" si="2"/>
        <v>39</v>
      </c>
      <c r="M48" s="29">
        <f t="shared" si="3"/>
        <v>41.6</v>
      </c>
      <c r="N48" s="19">
        <f t="shared" si="4"/>
        <v>53</v>
      </c>
    </row>
    <row r="49" spans="1:15" ht="12.75">
      <c r="A49" s="1">
        <v>39</v>
      </c>
      <c r="B49" s="2" t="s">
        <v>38</v>
      </c>
      <c r="C49" s="29">
        <v>1</v>
      </c>
      <c r="D49" s="30">
        <v>100</v>
      </c>
      <c r="E49" s="30">
        <v>100</v>
      </c>
      <c r="F49" s="30"/>
      <c r="G49" s="20">
        <f>C49/'[1]П 1'!C47</f>
        <v>0.05263157894736842</v>
      </c>
      <c r="H49" s="20">
        <f>E49/'[1]П 1'!C47</f>
        <v>5.2631578947368425</v>
      </c>
      <c r="I49" s="20">
        <f t="shared" si="0"/>
        <v>0</v>
      </c>
      <c r="J49" s="19">
        <f t="shared" si="1"/>
        <v>65</v>
      </c>
      <c r="K49" s="19">
        <f t="shared" si="1"/>
        <v>67</v>
      </c>
      <c r="L49" s="19">
        <f t="shared" si="2"/>
        <v>60</v>
      </c>
      <c r="M49" s="29">
        <f t="shared" si="3"/>
        <v>63.099999999999994</v>
      </c>
      <c r="N49" s="19">
        <f t="shared" si="4"/>
        <v>71</v>
      </c>
      <c r="O49" s="27"/>
    </row>
    <row r="50" spans="1:14" ht="12.75">
      <c r="A50" s="1">
        <v>40</v>
      </c>
      <c r="B50" s="2" t="s">
        <v>39</v>
      </c>
      <c r="C50" s="29">
        <v>1</v>
      </c>
      <c r="D50" s="30">
        <v>80111</v>
      </c>
      <c r="E50" s="30"/>
      <c r="F50" s="30"/>
      <c r="G50" s="20">
        <f>C50/'[1]П 1'!C48</f>
        <v>0.009523809523809525</v>
      </c>
      <c r="H50" s="20">
        <f>E50/'[1]П 1'!C48</f>
        <v>0</v>
      </c>
      <c r="I50" s="20">
        <f t="shared" si="0"/>
        <v>0</v>
      </c>
      <c r="J50" s="19">
        <f t="shared" si="1"/>
        <v>74</v>
      </c>
      <c r="K50" s="19">
        <f t="shared" si="1"/>
        <v>82</v>
      </c>
      <c r="L50" s="19">
        <f t="shared" si="2"/>
        <v>60</v>
      </c>
      <c r="M50" s="29">
        <f t="shared" si="3"/>
        <v>69.4</v>
      </c>
      <c r="N50" s="19">
        <f t="shared" si="4"/>
        <v>74</v>
      </c>
    </row>
    <row r="51" spans="1:14" ht="11.25" customHeight="1">
      <c r="A51" s="1">
        <v>41</v>
      </c>
      <c r="B51" s="2" t="s">
        <v>197</v>
      </c>
      <c r="C51" s="29">
        <v>9</v>
      </c>
      <c r="D51" s="30">
        <v>5729.9</v>
      </c>
      <c r="E51" s="30">
        <v>5729.9</v>
      </c>
      <c r="F51" s="30">
        <v>200</v>
      </c>
      <c r="G51" s="20">
        <f>C51/'[1]П 1'!C49</f>
        <v>0.16071428571428573</v>
      </c>
      <c r="H51" s="20">
        <f>E51/'[1]П 1'!C49</f>
        <v>102.31964285714285</v>
      </c>
      <c r="I51" s="20">
        <f t="shared" si="0"/>
        <v>0.03490462311733189</v>
      </c>
      <c r="J51" s="19">
        <f t="shared" si="1"/>
        <v>30</v>
      </c>
      <c r="K51" s="19">
        <f t="shared" si="1"/>
        <v>28</v>
      </c>
      <c r="L51" s="19">
        <f t="shared" si="2"/>
        <v>50</v>
      </c>
      <c r="M51" s="29">
        <f t="shared" si="3"/>
        <v>39.4</v>
      </c>
      <c r="N51" s="19">
        <f t="shared" si="4"/>
        <v>47</v>
      </c>
    </row>
    <row r="52" spans="1:14" ht="12.75">
      <c r="A52" s="1">
        <v>42</v>
      </c>
      <c r="B52" s="2" t="s">
        <v>41</v>
      </c>
      <c r="C52" s="29">
        <v>1</v>
      </c>
      <c r="D52" s="30">
        <v>77.1</v>
      </c>
      <c r="E52" s="30">
        <v>77.1</v>
      </c>
      <c r="F52" s="30"/>
      <c r="G52" s="20">
        <f>C52/'[1]П 1'!C50</f>
        <v>0.033444816053511704</v>
      </c>
      <c r="H52" s="20">
        <f>E52/'[1]П 1'!C50</f>
        <v>2.5785953177257523</v>
      </c>
      <c r="I52" s="20">
        <f t="shared" si="0"/>
        <v>0</v>
      </c>
      <c r="J52" s="19">
        <f t="shared" si="1"/>
        <v>71</v>
      </c>
      <c r="K52" s="19">
        <f t="shared" si="1"/>
        <v>69</v>
      </c>
      <c r="L52" s="19">
        <f t="shared" si="2"/>
        <v>60</v>
      </c>
      <c r="M52" s="29">
        <f t="shared" si="3"/>
        <v>64.9</v>
      </c>
      <c r="N52" s="19">
        <f t="shared" si="4"/>
        <v>73</v>
      </c>
    </row>
    <row r="53" spans="1:14" ht="12.75">
      <c r="A53" s="1">
        <v>43</v>
      </c>
      <c r="B53" s="2" t="s">
        <v>42</v>
      </c>
      <c r="C53" s="29"/>
      <c r="D53" s="30"/>
      <c r="E53" s="30"/>
      <c r="F53" s="30"/>
      <c r="G53" s="20">
        <f>C53/'[1]П 1'!C51</f>
        <v>0</v>
      </c>
      <c r="H53" s="20">
        <f>E53/'[1]П 1'!C51</f>
        <v>0</v>
      </c>
      <c r="I53" s="20">
        <f t="shared" si="0"/>
        <v>0</v>
      </c>
      <c r="J53" s="19">
        <f t="shared" si="1"/>
        <v>82</v>
      </c>
      <c r="K53" s="19">
        <f t="shared" si="1"/>
        <v>82</v>
      </c>
      <c r="L53" s="19">
        <f t="shared" si="2"/>
        <v>82</v>
      </c>
      <c r="M53" s="29">
        <f t="shared" si="3"/>
        <v>82</v>
      </c>
      <c r="N53" s="19">
        <f t="shared" si="4"/>
        <v>82</v>
      </c>
    </row>
    <row r="54" spans="1:14" ht="12.75">
      <c r="A54" s="1">
        <v>44</v>
      </c>
      <c r="B54" s="2" t="s">
        <v>43</v>
      </c>
      <c r="C54" s="29">
        <v>2</v>
      </c>
      <c r="D54" s="30">
        <v>6531.3</v>
      </c>
      <c r="E54" s="30">
        <v>6511.3</v>
      </c>
      <c r="F54" s="30">
        <v>24.6</v>
      </c>
      <c r="G54" s="20">
        <f>C54/'[1]П 1'!C52</f>
        <v>0.03571428571428571</v>
      </c>
      <c r="H54" s="20">
        <f>E54/'[1]П 1'!C52</f>
        <v>116.27321428571429</v>
      </c>
      <c r="I54" s="20">
        <f t="shared" si="0"/>
        <v>0.0037780473945295103</v>
      </c>
      <c r="J54" s="19">
        <f t="shared" si="1"/>
        <v>70</v>
      </c>
      <c r="K54" s="19">
        <f t="shared" si="1"/>
        <v>26</v>
      </c>
      <c r="L54" s="19">
        <f t="shared" si="2"/>
        <v>57</v>
      </c>
      <c r="M54" s="29">
        <f t="shared" si="3"/>
        <v>50.3</v>
      </c>
      <c r="N54" s="19">
        <f t="shared" si="4"/>
        <v>66</v>
      </c>
    </row>
    <row r="55" spans="1:14" ht="12.75">
      <c r="A55" s="1">
        <v>45</v>
      </c>
      <c r="B55" s="2" t="s">
        <v>44</v>
      </c>
      <c r="C55" s="29"/>
      <c r="D55" s="30"/>
      <c r="E55" s="30"/>
      <c r="F55" s="30"/>
      <c r="G55" s="20">
        <f>C55/'[1]П 1'!C53</f>
        <v>0</v>
      </c>
      <c r="H55" s="20">
        <f>E55/'[1]П 1'!C53</f>
        <v>0</v>
      </c>
      <c r="I55" s="20">
        <f t="shared" si="0"/>
        <v>0</v>
      </c>
      <c r="J55" s="19">
        <f t="shared" si="1"/>
        <v>82</v>
      </c>
      <c r="K55" s="19">
        <f t="shared" si="1"/>
        <v>82</v>
      </c>
      <c r="L55" s="19">
        <f t="shared" si="2"/>
        <v>82</v>
      </c>
      <c r="M55" s="29">
        <f t="shared" si="3"/>
        <v>82</v>
      </c>
      <c r="N55" s="19">
        <f t="shared" si="4"/>
        <v>82</v>
      </c>
    </row>
    <row r="56" spans="1:14" ht="12.75">
      <c r="A56" s="1">
        <v>46</v>
      </c>
      <c r="B56" s="2" t="s">
        <v>45</v>
      </c>
      <c r="C56" s="29">
        <v>7</v>
      </c>
      <c r="D56" s="30">
        <v>2733.5</v>
      </c>
      <c r="E56" s="30">
        <v>2733.5</v>
      </c>
      <c r="F56" s="30"/>
      <c r="G56" s="20">
        <f>C56/'[1]П 1'!C54</f>
        <v>0.13725490196078433</v>
      </c>
      <c r="H56" s="20">
        <f>E56/'[1]П 1'!C54</f>
        <v>53.59803921568628</v>
      </c>
      <c r="I56" s="20">
        <f t="shared" si="0"/>
        <v>0</v>
      </c>
      <c r="J56" s="19">
        <f t="shared" si="1"/>
        <v>38</v>
      </c>
      <c r="K56" s="19">
        <f t="shared" si="1"/>
        <v>41</v>
      </c>
      <c r="L56" s="19">
        <f t="shared" si="2"/>
        <v>60</v>
      </c>
      <c r="M56" s="29">
        <f t="shared" si="3"/>
        <v>49.9</v>
      </c>
      <c r="N56" s="19">
        <f t="shared" si="4"/>
        <v>65</v>
      </c>
    </row>
    <row r="57" spans="1:14" ht="12.75">
      <c r="A57" s="1">
        <v>47</v>
      </c>
      <c r="B57" s="2" t="s">
        <v>46</v>
      </c>
      <c r="C57" s="29">
        <v>6</v>
      </c>
      <c r="D57" s="30">
        <v>433.8</v>
      </c>
      <c r="E57" s="30">
        <v>393.8</v>
      </c>
      <c r="F57" s="30">
        <v>70</v>
      </c>
      <c r="G57" s="20">
        <f>C57/'[1]П 1'!C55</f>
        <v>0.14285714285714285</v>
      </c>
      <c r="H57" s="20">
        <f>E57/'[1]П 1'!C55</f>
        <v>9.376190476190477</v>
      </c>
      <c r="I57" s="20">
        <f t="shared" si="0"/>
        <v>0.17775520568816658</v>
      </c>
      <c r="J57" s="19">
        <f t="shared" si="1"/>
        <v>33</v>
      </c>
      <c r="K57" s="19">
        <f t="shared" si="1"/>
        <v>57</v>
      </c>
      <c r="L57" s="19">
        <f t="shared" si="2"/>
        <v>41</v>
      </c>
      <c r="M57" s="29">
        <f t="shared" si="3"/>
        <v>44.2</v>
      </c>
      <c r="N57" s="19">
        <f t="shared" si="4"/>
        <v>57</v>
      </c>
    </row>
    <row r="58" spans="1:14" ht="12.75">
      <c r="A58" s="1">
        <v>48</v>
      </c>
      <c r="B58" s="2" t="s">
        <v>47</v>
      </c>
      <c r="C58" s="29">
        <v>3</v>
      </c>
      <c r="D58" s="30">
        <v>5806.8</v>
      </c>
      <c r="E58" s="30">
        <v>5806.8</v>
      </c>
      <c r="F58" s="30">
        <v>100</v>
      </c>
      <c r="G58" s="20">
        <f>C58/'[1]П 1'!C56</f>
        <v>0.07894736842105263</v>
      </c>
      <c r="H58" s="20">
        <f>E58/'[1]П 1'!C56</f>
        <v>152.81052631578947</v>
      </c>
      <c r="I58" s="20">
        <f t="shared" si="0"/>
        <v>0.017221188950885168</v>
      </c>
      <c r="J58" s="19">
        <f t="shared" si="1"/>
        <v>58</v>
      </c>
      <c r="K58" s="19">
        <f t="shared" si="1"/>
        <v>22</v>
      </c>
      <c r="L58" s="19">
        <f t="shared" si="2"/>
        <v>53</v>
      </c>
      <c r="M58" s="29">
        <f t="shared" si="3"/>
        <v>44.7</v>
      </c>
      <c r="N58" s="19">
        <f t="shared" si="4"/>
        <v>59</v>
      </c>
    </row>
    <row r="59" spans="1:14" ht="12.75">
      <c r="A59" s="1">
        <v>49</v>
      </c>
      <c r="B59" s="2" t="s">
        <v>48</v>
      </c>
      <c r="C59" s="29">
        <v>10</v>
      </c>
      <c r="D59" s="30">
        <v>12725.57</v>
      </c>
      <c r="E59" s="30">
        <v>12725.57</v>
      </c>
      <c r="F59" s="30">
        <v>187.7</v>
      </c>
      <c r="G59" s="20">
        <f>C59/'[1]П 1'!C57</f>
        <v>0.43478260869565216</v>
      </c>
      <c r="H59" s="20">
        <f>E59/'[1]П 1'!C57</f>
        <v>553.285652173913</v>
      </c>
      <c r="I59" s="20">
        <f t="shared" si="0"/>
        <v>0.014749830459460754</v>
      </c>
      <c r="J59" s="19">
        <f t="shared" si="1"/>
        <v>11</v>
      </c>
      <c r="K59" s="19">
        <f t="shared" si="1"/>
        <v>8</v>
      </c>
      <c r="L59" s="19">
        <f t="shared" si="2"/>
        <v>54</v>
      </c>
      <c r="M59" s="29">
        <f t="shared" si="3"/>
        <v>31.6</v>
      </c>
      <c r="N59" s="19">
        <f t="shared" si="4"/>
        <v>28</v>
      </c>
    </row>
    <row r="60" spans="1:14" ht="12.75">
      <c r="A60" s="1">
        <v>50</v>
      </c>
      <c r="B60" s="2" t="s">
        <v>49</v>
      </c>
      <c r="C60" s="29">
        <v>4</v>
      </c>
      <c r="D60" s="30">
        <v>2022</v>
      </c>
      <c r="E60" s="30">
        <v>2022</v>
      </c>
      <c r="F60" s="65">
        <f>9894+653.7</f>
        <v>10547.7</v>
      </c>
      <c r="G60" s="20">
        <f>C60/'[1]П 1'!C58</f>
        <v>0.16666666666666666</v>
      </c>
      <c r="H60" s="20">
        <f>E60/'[1]П 1'!C58</f>
        <v>84.25</v>
      </c>
      <c r="I60" s="20">
        <f t="shared" si="0"/>
        <v>5.216468842729971</v>
      </c>
      <c r="J60" s="19">
        <f t="shared" si="1"/>
        <v>27</v>
      </c>
      <c r="K60" s="19">
        <f t="shared" si="1"/>
        <v>31</v>
      </c>
      <c r="L60" s="19">
        <f t="shared" si="2"/>
        <v>5</v>
      </c>
      <c r="M60" s="29">
        <f t="shared" si="3"/>
        <v>17.2</v>
      </c>
      <c r="N60" s="19">
        <f t="shared" si="4"/>
        <v>4</v>
      </c>
    </row>
    <row r="61" spans="1:14" ht="12.75">
      <c r="A61" s="1">
        <v>51</v>
      </c>
      <c r="B61" s="2" t="s">
        <v>50</v>
      </c>
      <c r="C61" s="29">
        <v>38</v>
      </c>
      <c r="D61" s="30">
        <v>11527.7</v>
      </c>
      <c r="E61" s="30">
        <v>11527.7</v>
      </c>
      <c r="F61" s="30">
        <v>11842.1</v>
      </c>
      <c r="G61" s="20">
        <f>C61/'[1]П 1'!C59</f>
        <v>0.8444444444444444</v>
      </c>
      <c r="H61" s="20">
        <f>E61/'[1]П 1'!C59</f>
        <v>256.17111111111114</v>
      </c>
      <c r="I61" s="20">
        <f t="shared" si="0"/>
        <v>1.0272734370255991</v>
      </c>
      <c r="J61" s="19">
        <f t="shared" si="1"/>
        <v>2</v>
      </c>
      <c r="K61" s="19">
        <f t="shared" si="1"/>
        <v>18</v>
      </c>
      <c r="L61" s="19">
        <f t="shared" si="2"/>
        <v>9</v>
      </c>
      <c r="M61" s="29">
        <f t="shared" si="3"/>
        <v>10.3</v>
      </c>
      <c r="N61" s="19">
        <f t="shared" si="4"/>
        <v>1</v>
      </c>
    </row>
    <row r="62" spans="1:14" ht="12.75">
      <c r="A62" s="1">
        <v>52</v>
      </c>
      <c r="B62" s="2" t="s">
        <v>51</v>
      </c>
      <c r="C62" s="29">
        <v>8</v>
      </c>
      <c r="D62" s="30">
        <v>965.3</v>
      </c>
      <c r="E62" s="30">
        <v>965.3</v>
      </c>
      <c r="F62" s="30">
        <v>10114.9</v>
      </c>
      <c r="G62" s="20">
        <f>C62/'[1]П 1'!C60</f>
        <v>0.2150537634408602</v>
      </c>
      <c r="H62" s="20">
        <f>E62/'[1]П 1'!C60</f>
        <v>25.948924731182792</v>
      </c>
      <c r="I62" s="20">
        <f t="shared" si="0"/>
        <v>10.478504091992127</v>
      </c>
      <c r="J62" s="19">
        <f t="shared" si="1"/>
        <v>20</v>
      </c>
      <c r="K62" s="19">
        <f t="shared" si="1"/>
        <v>44</v>
      </c>
      <c r="L62" s="19">
        <f t="shared" si="2"/>
        <v>2</v>
      </c>
      <c r="M62" s="29">
        <f t="shared" si="3"/>
        <v>18.2</v>
      </c>
      <c r="N62" s="19">
        <f t="shared" si="4"/>
        <v>5</v>
      </c>
    </row>
    <row r="63" spans="1:14" ht="12.75">
      <c r="A63" s="1">
        <v>53</v>
      </c>
      <c r="B63" s="2" t="s">
        <v>52</v>
      </c>
      <c r="C63" s="29">
        <v>5</v>
      </c>
      <c r="D63" s="30">
        <v>35259.5</v>
      </c>
      <c r="E63" s="30">
        <v>33998.6</v>
      </c>
      <c r="F63" s="30"/>
      <c r="G63" s="20">
        <f>C63/'[1]П 1'!C61</f>
        <v>0.2777777777777778</v>
      </c>
      <c r="H63" s="20">
        <f>E63/'[1]П 1'!C61</f>
        <v>1888.8111111111111</v>
      </c>
      <c r="I63" s="20">
        <f t="shared" si="0"/>
        <v>0</v>
      </c>
      <c r="J63" s="19">
        <f t="shared" si="1"/>
        <v>17</v>
      </c>
      <c r="K63" s="19">
        <f t="shared" si="1"/>
        <v>4</v>
      </c>
      <c r="L63" s="19">
        <f t="shared" si="2"/>
        <v>60</v>
      </c>
      <c r="M63" s="29">
        <f t="shared" si="3"/>
        <v>34.6</v>
      </c>
      <c r="N63" s="19">
        <f t="shared" si="4"/>
        <v>35</v>
      </c>
    </row>
    <row r="64" spans="1:14" ht="12.75">
      <c r="A64" s="1">
        <v>54</v>
      </c>
      <c r="B64" s="2" t="s">
        <v>53</v>
      </c>
      <c r="C64" s="29">
        <v>8</v>
      </c>
      <c r="D64" s="30">
        <v>7090</v>
      </c>
      <c r="E64" s="30">
        <v>3530</v>
      </c>
      <c r="F64" s="30">
        <v>739</v>
      </c>
      <c r="G64" s="20">
        <f>C64/'[1]П 1'!C62</f>
        <v>0.13793103448275862</v>
      </c>
      <c r="H64" s="20">
        <f>E64/'[1]П 1'!C62</f>
        <v>60.86206896551724</v>
      </c>
      <c r="I64" s="20">
        <f t="shared" si="0"/>
        <v>0.2093484419263456</v>
      </c>
      <c r="J64" s="19">
        <f t="shared" si="1"/>
        <v>37</v>
      </c>
      <c r="K64" s="19">
        <f t="shared" si="1"/>
        <v>38</v>
      </c>
      <c r="L64" s="19">
        <f t="shared" si="2"/>
        <v>40</v>
      </c>
      <c r="M64" s="29">
        <f t="shared" si="3"/>
        <v>38.8</v>
      </c>
      <c r="N64" s="19">
        <f t="shared" si="4"/>
        <v>44</v>
      </c>
    </row>
    <row r="65" spans="1:14" ht="12.75">
      <c r="A65" s="1">
        <v>55</v>
      </c>
      <c r="B65" s="2" t="s">
        <v>54</v>
      </c>
      <c r="C65" s="29"/>
      <c r="D65" s="30"/>
      <c r="E65" s="30"/>
      <c r="F65" s="30"/>
      <c r="G65" s="20">
        <f>C65/'[1]П 1'!C63</f>
        <v>0</v>
      </c>
      <c r="H65" s="20">
        <f>E65/'[1]П 1'!C63</f>
        <v>0</v>
      </c>
      <c r="I65" s="20">
        <f t="shared" si="0"/>
        <v>0</v>
      </c>
      <c r="J65" s="19">
        <f t="shared" si="1"/>
        <v>82</v>
      </c>
      <c r="K65" s="19">
        <f t="shared" si="1"/>
        <v>82</v>
      </c>
      <c r="L65" s="19">
        <f t="shared" si="2"/>
        <v>82</v>
      </c>
      <c r="M65" s="29">
        <f t="shared" si="3"/>
        <v>82</v>
      </c>
      <c r="N65" s="19">
        <f t="shared" si="4"/>
        <v>82</v>
      </c>
    </row>
    <row r="66" spans="1:14" ht="12.75">
      <c r="A66" s="1">
        <v>56</v>
      </c>
      <c r="B66" s="2" t="s">
        <v>55</v>
      </c>
      <c r="C66" s="29">
        <v>14</v>
      </c>
      <c r="D66" s="30">
        <v>37552.7</v>
      </c>
      <c r="E66" s="30">
        <v>25633.9</v>
      </c>
      <c r="F66" s="30">
        <v>7811</v>
      </c>
      <c r="G66" s="20">
        <f>C66/'[1]П 1'!C64</f>
        <v>0.28</v>
      </c>
      <c r="H66" s="20">
        <f>E66/'[1]П 1'!C64</f>
        <v>512.678</v>
      </c>
      <c r="I66" s="20">
        <f t="shared" si="0"/>
        <v>0.304713679931653</v>
      </c>
      <c r="J66" s="19">
        <f t="shared" si="1"/>
        <v>15</v>
      </c>
      <c r="K66" s="19">
        <f t="shared" si="1"/>
        <v>11</v>
      </c>
      <c r="L66" s="19">
        <f t="shared" si="2"/>
        <v>33</v>
      </c>
      <c r="M66" s="29">
        <f t="shared" si="3"/>
        <v>22.8</v>
      </c>
      <c r="N66" s="19">
        <f t="shared" si="4"/>
        <v>8</v>
      </c>
    </row>
    <row r="67" spans="1:14" ht="12.75">
      <c r="A67" s="1">
        <v>57</v>
      </c>
      <c r="B67" s="2" t="s">
        <v>198</v>
      </c>
      <c r="C67" s="29">
        <v>9</v>
      </c>
      <c r="D67" s="30">
        <v>1323</v>
      </c>
      <c r="E67" s="30">
        <v>1223</v>
      </c>
      <c r="F67" s="30">
        <v>300</v>
      </c>
      <c r="G67" s="20">
        <f>C67/'[1]П 1'!C65</f>
        <v>0.10227272727272728</v>
      </c>
      <c r="H67" s="20">
        <f>E67/'[1]П 1'!C65</f>
        <v>13.897727272727273</v>
      </c>
      <c r="I67" s="20">
        <f t="shared" si="0"/>
        <v>0.24529844644317253</v>
      </c>
      <c r="J67" s="19">
        <f t="shared" si="1"/>
        <v>52</v>
      </c>
      <c r="K67" s="19">
        <f t="shared" si="1"/>
        <v>51</v>
      </c>
      <c r="L67" s="19">
        <f t="shared" si="2"/>
        <v>36</v>
      </c>
      <c r="M67" s="29">
        <f t="shared" si="3"/>
        <v>43.7</v>
      </c>
      <c r="N67" s="19">
        <f t="shared" si="4"/>
        <v>56</v>
      </c>
    </row>
    <row r="68" spans="1:14" ht="12.75">
      <c r="A68" s="1">
        <v>58</v>
      </c>
      <c r="B68" s="2" t="s">
        <v>57</v>
      </c>
      <c r="C68" s="100">
        <f>3+1</f>
        <v>4</v>
      </c>
      <c r="D68" s="65">
        <f>76667.6+389.1</f>
        <v>77056.70000000001</v>
      </c>
      <c r="E68" s="65">
        <f>29+389.1</f>
        <v>418.1</v>
      </c>
      <c r="F68" s="65">
        <v>348.5</v>
      </c>
      <c r="G68" s="20">
        <f>C68/'[1]П 1'!C66</f>
        <v>0.10256410256410256</v>
      </c>
      <c r="H68" s="20">
        <f>E68/'[1]П 1'!C66</f>
        <v>10.720512820512822</v>
      </c>
      <c r="I68" s="20">
        <f t="shared" si="0"/>
        <v>0.8335326476919397</v>
      </c>
      <c r="J68" s="19">
        <f t="shared" si="1"/>
        <v>51</v>
      </c>
      <c r="K68" s="19">
        <f t="shared" si="1"/>
        <v>53</v>
      </c>
      <c r="L68" s="19">
        <f t="shared" si="2"/>
        <v>17</v>
      </c>
      <c r="M68" s="29">
        <f t="shared" si="3"/>
        <v>34.6</v>
      </c>
      <c r="N68" s="19">
        <f t="shared" si="4"/>
        <v>35</v>
      </c>
    </row>
    <row r="69" spans="1:14" ht="12.75">
      <c r="A69" s="1">
        <v>59</v>
      </c>
      <c r="B69" s="2" t="s">
        <v>58</v>
      </c>
      <c r="C69" s="29">
        <v>1</v>
      </c>
      <c r="D69" s="30">
        <v>100</v>
      </c>
      <c r="E69" s="30">
        <v>100</v>
      </c>
      <c r="F69" s="30">
        <v>100</v>
      </c>
      <c r="G69" s="20">
        <f>C69/'[1]П 1'!C67</f>
        <v>0.054945054945054944</v>
      </c>
      <c r="H69" s="20">
        <f>E69/'[1]П 1'!C67</f>
        <v>5.4945054945054945</v>
      </c>
      <c r="I69" s="20">
        <f t="shared" si="0"/>
        <v>1</v>
      </c>
      <c r="J69" s="19">
        <f t="shared" si="1"/>
        <v>64</v>
      </c>
      <c r="K69" s="19">
        <f t="shared" si="1"/>
        <v>66</v>
      </c>
      <c r="L69" s="19">
        <f t="shared" si="2"/>
        <v>10</v>
      </c>
      <c r="M69" s="29">
        <f t="shared" si="3"/>
        <v>37.6</v>
      </c>
      <c r="N69" s="19">
        <f t="shared" si="4"/>
        <v>42</v>
      </c>
    </row>
    <row r="70" spans="1:14" ht="12.75">
      <c r="A70" s="1">
        <v>60</v>
      </c>
      <c r="B70" s="2" t="s">
        <v>59</v>
      </c>
      <c r="C70" s="100">
        <v>2</v>
      </c>
      <c r="D70" s="65">
        <v>4206</v>
      </c>
      <c r="E70" s="65">
        <v>4206</v>
      </c>
      <c r="F70" s="65"/>
      <c r="G70" s="20">
        <f>C70/'[1]П 1'!C68</f>
        <v>0.03225806451612903</v>
      </c>
      <c r="H70" s="20">
        <f>E70/'[1]П 1'!C68</f>
        <v>67.83870967741936</v>
      </c>
      <c r="I70" s="20">
        <f t="shared" si="0"/>
        <v>0</v>
      </c>
      <c r="J70" s="19">
        <f t="shared" si="1"/>
        <v>73</v>
      </c>
      <c r="K70" s="19">
        <f t="shared" si="1"/>
        <v>35</v>
      </c>
      <c r="L70" s="19">
        <f t="shared" si="2"/>
        <v>60</v>
      </c>
      <c r="M70" s="29">
        <f t="shared" si="3"/>
        <v>55.1</v>
      </c>
      <c r="N70" s="19">
        <f t="shared" si="4"/>
        <v>69</v>
      </c>
    </row>
    <row r="71" spans="1:14" ht="12.75">
      <c r="A71" s="1">
        <v>61</v>
      </c>
      <c r="B71" s="2" t="s">
        <v>199</v>
      </c>
      <c r="C71" s="29">
        <v>2</v>
      </c>
      <c r="D71" s="30">
        <v>190495.2</v>
      </c>
      <c r="E71" s="30">
        <v>190495.2</v>
      </c>
      <c r="F71" s="30">
        <v>20</v>
      </c>
      <c r="G71" s="20">
        <f>C71/'[1]П 1'!C69</f>
        <v>0.10526315789473684</v>
      </c>
      <c r="H71" s="20">
        <f>E71/'[1]П 1'!C69</f>
        <v>10026.063157894738</v>
      </c>
      <c r="I71" s="20">
        <f t="shared" si="0"/>
        <v>0.00010498952204569983</v>
      </c>
      <c r="J71" s="19">
        <f t="shared" si="1"/>
        <v>48</v>
      </c>
      <c r="K71" s="19">
        <f t="shared" si="1"/>
        <v>1</v>
      </c>
      <c r="L71" s="19">
        <f t="shared" si="2"/>
        <v>59</v>
      </c>
      <c r="M71" s="29">
        <f t="shared" si="3"/>
        <v>39.400000000000006</v>
      </c>
      <c r="N71" s="19">
        <f t="shared" si="4"/>
        <v>48</v>
      </c>
    </row>
    <row r="72" spans="1:14" ht="12.75">
      <c r="A72" s="1">
        <v>62</v>
      </c>
      <c r="B72" s="2" t="s">
        <v>61</v>
      </c>
      <c r="C72" s="29">
        <v>2</v>
      </c>
      <c r="D72" s="30">
        <v>7711.7</v>
      </c>
      <c r="E72" s="30">
        <v>7711.7</v>
      </c>
      <c r="F72" s="30"/>
      <c r="G72" s="20">
        <f>C72/'[1]П 1'!C70</f>
        <v>0.08</v>
      </c>
      <c r="H72" s="20">
        <f>E72/'[1]П 1'!C70</f>
        <v>308.468</v>
      </c>
      <c r="I72" s="20">
        <f t="shared" si="0"/>
        <v>0</v>
      </c>
      <c r="J72" s="19">
        <f t="shared" si="1"/>
        <v>57</v>
      </c>
      <c r="K72" s="19">
        <f t="shared" si="1"/>
        <v>17</v>
      </c>
      <c r="L72" s="19">
        <f t="shared" si="2"/>
        <v>60</v>
      </c>
      <c r="M72" s="29">
        <f t="shared" si="3"/>
        <v>46.5</v>
      </c>
      <c r="N72" s="19">
        <f t="shared" si="4"/>
        <v>61</v>
      </c>
    </row>
    <row r="73" spans="1:14" ht="12.75">
      <c r="A73" s="1">
        <v>63</v>
      </c>
      <c r="B73" s="2" t="s">
        <v>62</v>
      </c>
      <c r="C73" s="29">
        <v>19</v>
      </c>
      <c r="D73" s="30">
        <v>3696.8</v>
      </c>
      <c r="E73" s="30">
        <v>3676.8</v>
      </c>
      <c r="F73" s="30">
        <v>1252</v>
      </c>
      <c r="G73" s="20">
        <f>C73/'[1]П 1'!C71</f>
        <v>0.4634146341463415</v>
      </c>
      <c r="H73" s="20">
        <f>E73/'[1]П 1'!C71</f>
        <v>89.67804878048781</v>
      </c>
      <c r="I73" s="20">
        <f t="shared" si="0"/>
        <v>0.34051348999129677</v>
      </c>
      <c r="J73" s="19">
        <f t="shared" si="1"/>
        <v>8</v>
      </c>
      <c r="K73" s="19">
        <f t="shared" si="1"/>
        <v>30</v>
      </c>
      <c r="L73" s="19">
        <f t="shared" si="2"/>
        <v>31</v>
      </c>
      <c r="M73" s="29">
        <f t="shared" si="3"/>
        <v>26.1</v>
      </c>
      <c r="N73" s="19">
        <f t="shared" si="4"/>
        <v>13</v>
      </c>
    </row>
    <row r="74" spans="1:14" ht="12.75">
      <c r="A74" s="1">
        <v>64</v>
      </c>
      <c r="B74" s="2" t="s">
        <v>63</v>
      </c>
      <c r="C74" s="29">
        <v>3</v>
      </c>
      <c r="D74" s="30">
        <v>364</v>
      </c>
      <c r="E74" s="30">
        <v>364</v>
      </c>
      <c r="F74" s="30">
        <v>2861</v>
      </c>
      <c r="G74" s="20">
        <f>C74/'[1]П 1'!C72</f>
        <v>0.12</v>
      </c>
      <c r="H74" s="20">
        <f>E74/'[1]П 1'!C72</f>
        <v>14.56</v>
      </c>
      <c r="I74" s="20">
        <f t="shared" si="0"/>
        <v>7.8598901098901095</v>
      </c>
      <c r="J74" s="19">
        <f t="shared" si="1"/>
        <v>43</v>
      </c>
      <c r="K74" s="19">
        <f t="shared" si="1"/>
        <v>50</v>
      </c>
      <c r="L74" s="19">
        <f t="shared" si="2"/>
        <v>4</v>
      </c>
      <c r="M74" s="29">
        <f t="shared" si="3"/>
        <v>25.6</v>
      </c>
      <c r="N74" s="19">
        <f t="shared" si="4"/>
        <v>12</v>
      </c>
    </row>
    <row r="75" spans="1:14" ht="12.75">
      <c r="A75" s="1">
        <v>65</v>
      </c>
      <c r="B75" s="2" t="s">
        <v>64</v>
      </c>
      <c r="C75" s="29">
        <v>8</v>
      </c>
      <c r="D75" s="30">
        <v>10306</v>
      </c>
      <c r="E75" s="30">
        <v>10306</v>
      </c>
      <c r="F75" s="30">
        <v>2251.7</v>
      </c>
      <c r="G75" s="20">
        <f>C75/'[1]П 1'!C73</f>
        <v>0.14285714285714285</v>
      </c>
      <c r="H75" s="20">
        <f>E75/'[1]П 1'!C73</f>
        <v>184.03571428571428</v>
      </c>
      <c r="I75" s="20">
        <f t="shared" si="0"/>
        <v>0.21848437803221424</v>
      </c>
      <c r="J75" s="19">
        <f t="shared" si="1"/>
        <v>33</v>
      </c>
      <c r="K75" s="19">
        <f t="shared" si="1"/>
        <v>21</v>
      </c>
      <c r="L75" s="19">
        <f t="shared" si="2"/>
        <v>37</v>
      </c>
      <c r="M75" s="29">
        <f t="shared" si="3"/>
        <v>31.4</v>
      </c>
      <c r="N75" s="19">
        <f t="shared" si="4"/>
        <v>26</v>
      </c>
    </row>
    <row r="76" spans="1:14" ht="12.75">
      <c r="A76" s="1">
        <v>66</v>
      </c>
      <c r="B76" s="2" t="s">
        <v>65</v>
      </c>
      <c r="C76" s="29">
        <v>4</v>
      </c>
      <c r="D76" s="30">
        <v>331.3</v>
      </c>
      <c r="E76" s="30">
        <v>331.3</v>
      </c>
      <c r="F76" s="30">
        <v>1062.9</v>
      </c>
      <c r="G76" s="20">
        <f>C76/'[1]П 1'!C74</f>
        <v>0.125</v>
      </c>
      <c r="H76" s="20">
        <f>E76/'[1]П 1'!C74</f>
        <v>10.353125</v>
      </c>
      <c r="I76" s="20">
        <f aca="true" t="shared" si="5" ref="I76:I92">IF(E76=0,0,F76/E76)</f>
        <v>3.208270449743435</v>
      </c>
      <c r="J76" s="19">
        <f aca="true" t="shared" si="6" ref="J76:K92">IF(G76=0,82,RANK(G76,G$11:G$92,0))</f>
        <v>40</v>
      </c>
      <c r="K76" s="19">
        <f t="shared" si="6"/>
        <v>56</v>
      </c>
      <c r="L76" s="19">
        <f aca="true" t="shared" si="7" ref="L76:L92">IF(G76=0,82,RANK(I76,I$11:I$92,0))</f>
        <v>6</v>
      </c>
      <c r="M76" s="29">
        <f aca="true" t="shared" si="8" ref="M76:M92">0.2*J76+K76*0.3+0.5*L76</f>
        <v>27.8</v>
      </c>
      <c r="N76" s="19">
        <f aca="true" t="shared" si="9" ref="N76:N92">IF(G76=0,82,RANK(M76,M$11:M$92,1))</f>
        <v>15</v>
      </c>
    </row>
    <row r="77" spans="1:14" ht="12.75">
      <c r="A77" s="1">
        <v>67</v>
      </c>
      <c r="B77" s="2" t="s">
        <v>66</v>
      </c>
      <c r="C77" s="29">
        <v>4</v>
      </c>
      <c r="D77" s="30">
        <v>7833</v>
      </c>
      <c r="E77" s="30">
        <v>3902</v>
      </c>
      <c r="F77" s="30">
        <v>3902</v>
      </c>
      <c r="G77" s="20">
        <f>C77/'[1]П 1'!C75</f>
        <v>0.125</v>
      </c>
      <c r="H77" s="20">
        <f>E77/'[1]П 1'!C75</f>
        <v>121.9375</v>
      </c>
      <c r="I77" s="20">
        <f t="shared" si="5"/>
        <v>1</v>
      </c>
      <c r="J77" s="19">
        <f t="shared" si="6"/>
        <v>40</v>
      </c>
      <c r="K77" s="19">
        <f t="shared" si="6"/>
        <v>25</v>
      </c>
      <c r="L77" s="19">
        <f t="shared" si="7"/>
        <v>10</v>
      </c>
      <c r="M77" s="29">
        <f t="shared" si="8"/>
        <v>20.5</v>
      </c>
      <c r="N77" s="19">
        <f t="shared" si="9"/>
        <v>6</v>
      </c>
    </row>
    <row r="78" spans="1:14" ht="12.75">
      <c r="A78" s="1">
        <v>68</v>
      </c>
      <c r="B78" s="2" t="s">
        <v>67</v>
      </c>
      <c r="C78" s="29"/>
      <c r="D78" s="30"/>
      <c r="E78" s="30"/>
      <c r="F78" s="30"/>
      <c r="G78" s="20">
        <f>C78/'[1]П 1'!C76</f>
        <v>0</v>
      </c>
      <c r="H78" s="20">
        <f>E78/'[1]П 1'!C76</f>
        <v>0</v>
      </c>
      <c r="I78" s="20">
        <f t="shared" si="5"/>
        <v>0</v>
      </c>
      <c r="J78" s="19">
        <f t="shared" si="6"/>
        <v>82</v>
      </c>
      <c r="K78" s="19">
        <f t="shared" si="6"/>
        <v>82</v>
      </c>
      <c r="L78" s="19">
        <f t="shared" si="7"/>
        <v>82</v>
      </c>
      <c r="M78" s="29">
        <f t="shared" si="8"/>
        <v>82</v>
      </c>
      <c r="N78" s="19">
        <f t="shared" si="9"/>
        <v>82</v>
      </c>
    </row>
    <row r="79" spans="1:14" ht="12.75">
      <c r="A79" s="1">
        <v>69</v>
      </c>
      <c r="B79" s="2" t="s">
        <v>68</v>
      </c>
      <c r="C79" s="29">
        <v>2</v>
      </c>
      <c r="D79" s="30">
        <v>2626.9</v>
      </c>
      <c r="E79" s="30">
        <v>2626.9</v>
      </c>
      <c r="F79" s="30"/>
      <c r="G79" s="20">
        <f>C79/'[1]П 1'!C77</f>
        <v>0.17391304347826086</v>
      </c>
      <c r="H79" s="20">
        <f>E79/'[1]П 1'!C77</f>
        <v>228.42608695652174</v>
      </c>
      <c r="I79" s="20">
        <f t="shared" si="5"/>
        <v>0</v>
      </c>
      <c r="J79" s="19">
        <f t="shared" si="6"/>
        <v>25</v>
      </c>
      <c r="K79" s="19">
        <f t="shared" si="6"/>
        <v>19</v>
      </c>
      <c r="L79" s="19">
        <f t="shared" si="7"/>
        <v>60</v>
      </c>
      <c r="M79" s="29">
        <f t="shared" si="8"/>
        <v>40.7</v>
      </c>
      <c r="N79" s="19">
        <f t="shared" si="9"/>
        <v>49</v>
      </c>
    </row>
    <row r="80" spans="1:14" ht="12.75">
      <c r="A80" s="1">
        <v>70</v>
      </c>
      <c r="B80" s="2" t="s">
        <v>69</v>
      </c>
      <c r="C80" s="29">
        <v>17</v>
      </c>
      <c r="D80" s="30">
        <v>160656</v>
      </c>
      <c r="E80" s="30">
        <v>155965</v>
      </c>
      <c r="F80" s="30">
        <v>125</v>
      </c>
      <c r="G80" s="20">
        <f>C80/'[1]П 1'!C78</f>
        <v>0.4857142857142857</v>
      </c>
      <c r="H80" s="20">
        <f>E80/'[1]П 1'!C78</f>
        <v>4456.142857142857</v>
      </c>
      <c r="I80" s="20">
        <f t="shared" si="5"/>
        <v>0.0008014618664443946</v>
      </c>
      <c r="J80" s="19">
        <f t="shared" si="6"/>
        <v>7</v>
      </c>
      <c r="K80" s="19">
        <f t="shared" si="6"/>
        <v>2</v>
      </c>
      <c r="L80" s="19">
        <f t="shared" si="7"/>
        <v>58</v>
      </c>
      <c r="M80" s="29">
        <f t="shared" si="8"/>
        <v>31</v>
      </c>
      <c r="N80" s="19">
        <f t="shared" si="9"/>
        <v>25</v>
      </c>
    </row>
    <row r="81" spans="1:14" ht="12.75">
      <c r="A81" s="1">
        <v>71</v>
      </c>
      <c r="B81" s="2" t="s">
        <v>70</v>
      </c>
      <c r="C81" s="100">
        <f>18+5</f>
        <v>23</v>
      </c>
      <c r="D81" s="65">
        <f>2878+1127</f>
        <v>4005</v>
      </c>
      <c r="E81" s="65">
        <f>2878+1127</f>
        <v>4005</v>
      </c>
      <c r="F81" s="65">
        <f>1393+10</f>
        <v>1403</v>
      </c>
      <c r="G81" s="20">
        <f>C81/'[1]П 1'!C79</f>
        <v>0.5897435897435898</v>
      </c>
      <c r="H81" s="20">
        <f>E81/'[1]П 1'!C79</f>
        <v>102.6923076923077</v>
      </c>
      <c r="I81" s="20">
        <f t="shared" si="5"/>
        <v>0.35031210986267164</v>
      </c>
      <c r="J81" s="19">
        <f t="shared" si="6"/>
        <v>4</v>
      </c>
      <c r="K81" s="19">
        <f t="shared" si="6"/>
        <v>27</v>
      </c>
      <c r="L81" s="19">
        <f t="shared" si="7"/>
        <v>30</v>
      </c>
      <c r="M81" s="29">
        <f t="shared" si="8"/>
        <v>23.9</v>
      </c>
      <c r="N81" s="19">
        <f t="shared" si="9"/>
        <v>10</v>
      </c>
    </row>
    <row r="82" spans="1:14" ht="12.75">
      <c r="A82" s="1">
        <v>72</v>
      </c>
      <c r="B82" s="2" t="s">
        <v>71</v>
      </c>
      <c r="C82" s="29">
        <v>2</v>
      </c>
      <c r="D82" s="30">
        <v>200</v>
      </c>
      <c r="E82" s="30">
        <v>200</v>
      </c>
      <c r="F82" s="30">
        <v>100</v>
      </c>
      <c r="G82" s="20">
        <f>C82/'[1]П 1'!C80</f>
        <v>0.07407407407407407</v>
      </c>
      <c r="H82" s="20">
        <f>E82/'[1]П 1'!C80</f>
        <v>7.407407407407407</v>
      </c>
      <c r="I82" s="20">
        <f t="shared" si="5"/>
        <v>0.5</v>
      </c>
      <c r="J82" s="19">
        <f t="shared" si="6"/>
        <v>60</v>
      </c>
      <c r="K82" s="19">
        <f t="shared" si="6"/>
        <v>62</v>
      </c>
      <c r="L82" s="19">
        <f t="shared" si="7"/>
        <v>21</v>
      </c>
      <c r="M82" s="29">
        <f t="shared" si="8"/>
        <v>41.099999999999994</v>
      </c>
      <c r="N82" s="19">
        <f t="shared" si="9"/>
        <v>51</v>
      </c>
    </row>
    <row r="83" spans="1:14" ht="12.75">
      <c r="A83" s="1">
        <v>73</v>
      </c>
      <c r="B83" s="2" t="s">
        <v>72</v>
      </c>
      <c r="C83" s="29">
        <v>8</v>
      </c>
      <c r="D83" s="30">
        <v>33290</v>
      </c>
      <c r="E83" s="30">
        <v>33290</v>
      </c>
      <c r="F83" s="30">
        <v>2582.4</v>
      </c>
      <c r="G83" s="20">
        <f>C83/'[1]П 1'!C81</f>
        <v>0.199501246882793</v>
      </c>
      <c r="H83" s="20">
        <f>E83/'[1]П 1'!C81</f>
        <v>830.1745635910224</v>
      </c>
      <c r="I83" s="20">
        <f t="shared" si="5"/>
        <v>0.07757284469810755</v>
      </c>
      <c r="J83" s="19">
        <f t="shared" si="6"/>
        <v>22</v>
      </c>
      <c r="K83" s="19">
        <f t="shared" si="6"/>
        <v>5</v>
      </c>
      <c r="L83" s="19">
        <f t="shared" si="7"/>
        <v>45</v>
      </c>
      <c r="M83" s="29">
        <f t="shared" si="8"/>
        <v>28.4</v>
      </c>
      <c r="N83" s="19">
        <f t="shared" si="9"/>
        <v>19</v>
      </c>
    </row>
    <row r="84" spans="1:14" ht="12.75">
      <c r="A84" s="1">
        <v>74</v>
      </c>
      <c r="B84" s="2" t="s">
        <v>73</v>
      </c>
      <c r="C84" s="100">
        <f>1+18</f>
        <v>19</v>
      </c>
      <c r="D84" s="65">
        <f>7604.9+937.8</f>
        <v>8542.699999999999</v>
      </c>
      <c r="E84" s="65">
        <f>7604.9+375.7</f>
        <v>7980.599999999999</v>
      </c>
      <c r="F84" s="65">
        <v>348.1</v>
      </c>
      <c r="G84" s="20">
        <f>C84/'[1]П 1'!C82</f>
        <v>1.0795454545454544</v>
      </c>
      <c r="H84" s="20">
        <f>E84/'[1]П 1'!C82</f>
        <v>453.44318181818176</v>
      </c>
      <c r="I84" s="20">
        <f t="shared" si="5"/>
        <v>0.0436182743152144</v>
      </c>
      <c r="J84" s="19">
        <f t="shared" si="6"/>
        <v>1</v>
      </c>
      <c r="K84" s="19">
        <f t="shared" si="6"/>
        <v>15</v>
      </c>
      <c r="L84" s="19">
        <f t="shared" si="7"/>
        <v>49</v>
      </c>
      <c r="M84" s="29">
        <f t="shared" si="8"/>
        <v>29.2</v>
      </c>
      <c r="N84" s="19">
        <f t="shared" si="9"/>
        <v>20</v>
      </c>
    </row>
    <row r="85" spans="1:14" ht="12.75">
      <c r="A85" s="1">
        <v>75</v>
      </c>
      <c r="B85" s="2" t="s">
        <v>200</v>
      </c>
      <c r="C85" s="29">
        <v>1</v>
      </c>
      <c r="D85" s="30">
        <v>490</v>
      </c>
      <c r="E85" s="30">
        <v>490</v>
      </c>
      <c r="F85" s="30">
        <v>490</v>
      </c>
      <c r="G85" s="20">
        <f>C85/'[1]П 1'!C83</f>
        <v>0.03875968992248062</v>
      </c>
      <c r="H85" s="20">
        <f>E85/'[1]П 1'!C83</f>
        <v>18.992248062015502</v>
      </c>
      <c r="I85" s="20">
        <f t="shared" si="5"/>
        <v>1</v>
      </c>
      <c r="J85" s="19">
        <f t="shared" si="6"/>
        <v>69</v>
      </c>
      <c r="K85" s="19">
        <f t="shared" si="6"/>
        <v>46</v>
      </c>
      <c r="L85" s="19">
        <f t="shared" si="7"/>
        <v>10</v>
      </c>
      <c r="M85" s="29">
        <f t="shared" si="8"/>
        <v>32.6</v>
      </c>
      <c r="N85" s="19">
        <f t="shared" si="9"/>
        <v>32</v>
      </c>
    </row>
    <row r="86" spans="1:14" ht="12.75">
      <c r="A86" s="1">
        <v>76</v>
      </c>
      <c r="B86" s="2" t="s">
        <v>75</v>
      </c>
      <c r="C86" s="29">
        <v>28</v>
      </c>
      <c r="D86" s="30">
        <v>3796.31</v>
      </c>
      <c r="E86" s="30">
        <v>3255.96</v>
      </c>
      <c r="F86" s="30">
        <v>3392.33</v>
      </c>
      <c r="G86" s="20">
        <f>C86/'[1]П 1'!C84</f>
        <v>0.5490196078431373</v>
      </c>
      <c r="H86" s="20">
        <f>E86/'[1]П 1'!C84</f>
        <v>63.84235294117647</v>
      </c>
      <c r="I86" s="20">
        <f t="shared" si="5"/>
        <v>1.0418831926682146</v>
      </c>
      <c r="J86" s="19">
        <f t="shared" si="6"/>
        <v>5</v>
      </c>
      <c r="K86" s="19">
        <f t="shared" si="6"/>
        <v>37</v>
      </c>
      <c r="L86" s="19">
        <f t="shared" si="7"/>
        <v>8</v>
      </c>
      <c r="M86" s="29">
        <f t="shared" si="8"/>
        <v>16.1</v>
      </c>
      <c r="N86" s="19">
        <f t="shared" si="9"/>
        <v>3</v>
      </c>
    </row>
    <row r="87" spans="1:14" ht="12.75">
      <c r="A87" s="1">
        <v>77</v>
      </c>
      <c r="B87" s="2" t="s">
        <v>201</v>
      </c>
      <c r="C87" s="29">
        <v>2</v>
      </c>
      <c r="D87" s="30">
        <v>723</v>
      </c>
      <c r="E87" s="30">
        <v>723</v>
      </c>
      <c r="F87" s="30">
        <v>723</v>
      </c>
      <c r="G87" s="20">
        <f>C87/'[1]П 1'!C85</f>
        <v>0.16666666666666666</v>
      </c>
      <c r="H87" s="20">
        <f>E87/'[1]П 1'!C85</f>
        <v>60.25</v>
      </c>
      <c r="I87" s="20">
        <f t="shared" si="5"/>
        <v>1</v>
      </c>
      <c r="J87" s="19">
        <f t="shared" si="6"/>
        <v>27</v>
      </c>
      <c r="K87" s="19">
        <f t="shared" si="6"/>
        <v>39</v>
      </c>
      <c r="L87" s="19">
        <f t="shared" si="7"/>
        <v>10</v>
      </c>
      <c r="M87" s="29">
        <f t="shared" si="8"/>
        <v>22.1</v>
      </c>
      <c r="N87" s="19">
        <f t="shared" si="9"/>
        <v>7</v>
      </c>
    </row>
    <row r="88" spans="1:14" ht="12.75">
      <c r="A88" s="1">
        <v>78</v>
      </c>
      <c r="B88" s="2" t="s">
        <v>77</v>
      </c>
      <c r="C88" s="29">
        <v>13</v>
      </c>
      <c r="D88" s="30">
        <v>1941.9</v>
      </c>
      <c r="E88" s="30">
        <v>1941.9</v>
      </c>
      <c r="F88" s="30">
        <v>88.2</v>
      </c>
      <c r="G88" s="20">
        <f>C88/'[1]П 1'!C86</f>
        <v>0.5416666666666666</v>
      </c>
      <c r="H88" s="20">
        <f>E88/'[1]П 1'!C86</f>
        <v>80.91250000000001</v>
      </c>
      <c r="I88" s="20">
        <f t="shared" si="5"/>
        <v>0.04541943457438591</v>
      </c>
      <c r="J88" s="19">
        <f t="shared" si="6"/>
        <v>6</v>
      </c>
      <c r="K88" s="19">
        <f t="shared" si="6"/>
        <v>32</v>
      </c>
      <c r="L88" s="19">
        <f t="shared" si="7"/>
        <v>48</v>
      </c>
      <c r="M88" s="29">
        <f t="shared" si="8"/>
        <v>34.8</v>
      </c>
      <c r="N88" s="19">
        <f t="shared" si="9"/>
        <v>37</v>
      </c>
    </row>
    <row r="89" spans="1:14" ht="12.75">
      <c r="A89" s="1">
        <v>79</v>
      </c>
      <c r="B89" s="2" t="s">
        <v>78</v>
      </c>
      <c r="C89" s="29">
        <v>2</v>
      </c>
      <c r="D89" s="30">
        <v>288.9</v>
      </c>
      <c r="E89" s="30">
        <v>288.9</v>
      </c>
      <c r="F89" s="30">
        <v>188.9</v>
      </c>
      <c r="G89" s="20">
        <f>C89/'[1]П 1'!C87</f>
        <v>0.17857142857142858</v>
      </c>
      <c r="H89" s="20">
        <f>E89/'[1]П 1'!C87</f>
        <v>25.794642857142858</v>
      </c>
      <c r="I89" s="20">
        <f t="shared" si="5"/>
        <v>0.6538594669435792</v>
      </c>
      <c r="J89" s="19">
        <f t="shared" si="6"/>
        <v>23</v>
      </c>
      <c r="K89" s="19">
        <f t="shared" si="6"/>
        <v>45</v>
      </c>
      <c r="L89" s="19">
        <f t="shared" si="7"/>
        <v>20</v>
      </c>
      <c r="M89" s="29">
        <f t="shared" si="8"/>
        <v>28.1</v>
      </c>
      <c r="N89" s="19">
        <f t="shared" si="9"/>
        <v>16</v>
      </c>
    </row>
    <row r="90" spans="1:14" ht="12.75">
      <c r="A90" s="1">
        <v>80</v>
      </c>
      <c r="B90" s="2" t="s">
        <v>79</v>
      </c>
      <c r="C90" s="29">
        <v>7</v>
      </c>
      <c r="D90" s="30">
        <v>16597.64</v>
      </c>
      <c r="E90" s="30">
        <v>14403.37</v>
      </c>
      <c r="F90" s="30">
        <v>4774.61</v>
      </c>
      <c r="G90" s="20">
        <f>C90/'[1]П 1'!C88</f>
        <v>0.25</v>
      </c>
      <c r="H90" s="20">
        <f>E90/'[1]П 1'!C88</f>
        <v>514.4060714285714</v>
      </c>
      <c r="I90" s="20">
        <f t="shared" si="5"/>
        <v>0.3314925604216235</v>
      </c>
      <c r="J90" s="19">
        <f t="shared" si="6"/>
        <v>19</v>
      </c>
      <c r="K90" s="19">
        <f t="shared" si="6"/>
        <v>10</v>
      </c>
      <c r="L90" s="19">
        <f t="shared" si="7"/>
        <v>32</v>
      </c>
      <c r="M90" s="29">
        <f t="shared" si="8"/>
        <v>22.8</v>
      </c>
      <c r="N90" s="19">
        <f t="shared" si="9"/>
        <v>8</v>
      </c>
    </row>
    <row r="91" spans="1:14" ht="12.75">
      <c r="A91" s="1">
        <v>81</v>
      </c>
      <c r="B91" s="2" t="s">
        <v>202</v>
      </c>
      <c r="C91" s="29">
        <v>2</v>
      </c>
      <c r="D91" s="30">
        <v>200</v>
      </c>
      <c r="E91" s="30">
        <v>200</v>
      </c>
      <c r="F91" s="30">
        <v>100</v>
      </c>
      <c r="G91" s="20">
        <f>C91/'[1]П 1'!C89</f>
        <v>0.10695187165775401</v>
      </c>
      <c r="H91" s="20">
        <f>E91/'[1]П 1'!C89</f>
        <v>10.695187165775401</v>
      </c>
      <c r="I91" s="20">
        <f t="shared" si="5"/>
        <v>0.5</v>
      </c>
      <c r="J91" s="19">
        <f t="shared" si="6"/>
        <v>47</v>
      </c>
      <c r="K91" s="19">
        <f t="shared" si="6"/>
        <v>54</v>
      </c>
      <c r="L91" s="19">
        <f t="shared" si="7"/>
        <v>21</v>
      </c>
      <c r="M91" s="29">
        <f t="shared" si="8"/>
        <v>36.1</v>
      </c>
      <c r="N91" s="19">
        <f t="shared" si="9"/>
        <v>40</v>
      </c>
    </row>
    <row r="92" spans="1:14" ht="12.75">
      <c r="A92" s="1">
        <v>82</v>
      </c>
      <c r="B92" s="2" t="s">
        <v>81</v>
      </c>
      <c r="C92" s="100">
        <f>2+3</f>
        <v>5</v>
      </c>
      <c r="D92" s="65">
        <f>11459.3+275.7</f>
        <v>11735</v>
      </c>
      <c r="E92" s="65">
        <f>275.7</f>
        <v>275.7</v>
      </c>
      <c r="F92" s="65"/>
      <c r="G92" s="20">
        <f>C92/'[1]П 1'!C90</f>
        <v>0.15625</v>
      </c>
      <c r="H92" s="20">
        <f>E92/'[1]П 1'!C90</f>
        <v>8.615625</v>
      </c>
      <c r="I92" s="20">
        <f t="shared" si="5"/>
        <v>0</v>
      </c>
      <c r="J92" s="19">
        <f t="shared" si="6"/>
        <v>31</v>
      </c>
      <c r="K92" s="19">
        <f t="shared" si="6"/>
        <v>59</v>
      </c>
      <c r="L92" s="19">
        <f t="shared" si="7"/>
        <v>60</v>
      </c>
      <c r="M92" s="29">
        <f t="shared" si="8"/>
        <v>53.9</v>
      </c>
      <c r="N92" s="19">
        <f t="shared" si="9"/>
        <v>68</v>
      </c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</sheetData>
  <sheetProtection/>
  <mergeCells count="1">
    <mergeCell ref="B4:H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4:T92"/>
  <sheetViews>
    <sheetView zoomScalePageLayoutView="0" workbookViewId="0" topLeftCell="A61">
      <selection activeCell="G43" sqref="G43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1.00390625" style="0" customWidth="1"/>
    <col min="4" max="4" width="9.7109375" style="0" customWidth="1"/>
    <col min="5" max="5" width="13.421875" style="0" customWidth="1"/>
    <col min="6" max="6" width="11.140625" style="0" customWidth="1"/>
    <col min="7" max="7" width="10.00390625" style="0" customWidth="1"/>
    <col min="8" max="8" width="14.421875" style="0" customWidth="1"/>
    <col min="9" max="9" width="9.57421875" style="0" customWidth="1"/>
    <col min="10" max="10" width="9.28125" style="0" customWidth="1"/>
    <col min="11" max="11" width="7.7109375" style="0" customWidth="1"/>
    <col min="12" max="12" width="9.8515625" style="0" customWidth="1"/>
    <col min="13" max="13" width="7.140625" style="0" customWidth="1"/>
    <col min="14" max="14" width="4.7109375" style="0" customWidth="1"/>
  </cols>
  <sheetData>
    <row r="1" ht="5.25" customHeight="1"/>
    <row r="2" ht="12.75" hidden="1"/>
    <row r="3" ht="12.75" hidden="1"/>
    <row r="4" spans="2:20" ht="16.5" customHeight="1" hidden="1">
      <c r="B4" s="108" t="s">
        <v>290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2:20" ht="17.2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ht="16.5" customHeight="1">
      <c r="B6" s="82" t="s">
        <v>287</v>
      </c>
    </row>
    <row r="7" ht="12.75" hidden="1"/>
    <row r="8" ht="12.75" hidden="1"/>
    <row r="9" spans="3:6" ht="12.75" hidden="1">
      <c r="C9" t="s">
        <v>204</v>
      </c>
      <c r="D9" t="s">
        <v>204</v>
      </c>
      <c r="E9" t="s">
        <v>204</v>
      </c>
      <c r="F9" t="s">
        <v>204</v>
      </c>
    </row>
    <row r="10" spans="1:14" ht="57.75" customHeight="1">
      <c r="A10" s="15"/>
      <c r="B10" s="15"/>
      <c r="C10" s="11" t="s">
        <v>92</v>
      </c>
      <c r="D10" s="11" t="s">
        <v>163</v>
      </c>
      <c r="E10" s="11" t="s">
        <v>165</v>
      </c>
      <c r="F10" s="11" t="s">
        <v>153</v>
      </c>
      <c r="G10" s="11" t="s">
        <v>289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160</v>
      </c>
    </row>
    <row r="11" spans="1:14" ht="12.75">
      <c r="A11" s="5">
        <v>1</v>
      </c>
      <c r="B11" s="6" t="s">
        <v>0</v>
      </c>
      <c r="C11" s="19">
        <v>2</v>
      </c>
      <c r="D11" s="30">
        <v>112</v>
      </c>
      <c r="E11" s="30">
        <v>112</v>
      </c>
      <c r="F11" s="30">
        <v>50</v>
      </c>
      <c r="G11" s="20">
        <f>C11/'П 1'!C9</f>
        <v>0.16666666666666666</v>
      </c>
      <c r="H11" s="20">
        <f>E11/'П 1'!C9</f>
        <v>9.333333333333334</v>
      </c>
      <c r="I11" s="20">
        <f>IF(E11=0,0,F11/E11)</f>
        <v>0.44642857142857145</v>
      </c>
      <c r="J11" s="19">
        <f>IF(G11=0,82,RANK(G11,G$11:G$92,0))</f>
        <v>28</v>
      </c>
      <c r="K11" s="19">
        <f>IF(H11=0,82,RANK(H11,H$11:H$92,0))</f>
        <v>32</v>
      </c>
      <c r="L11" s="19">
        <f>IF(G11=0,82,RANK(I11,I$11:I$92,0))</f>
        <v>42</v>
      </c>
      <c r="M11" s="29">
        <f>0.2*J11+K11*0.3+0.5*L11</f>
        <v>36.2</v>
      </c>
      <c r="N11" s="19">
        <f>IF(G11=0,82,RANK(M11,M$11:M$92,1))</f>
        <v>42</v>
      </c>
    </row>
    <row r="12" spans="1:14" s="27" customFormat="1" ht="12.75">
      <c r="A12" s="1">
        <v>2</v>
      </c>
      <c r="B12" s="2" t="s">
        <v>1</v>
      </c>
      <c r="C12" s="19">
        <v>5</v>
      </c>
      <c r="D12" s="30">
        <v>236</v>
      </c>
      <c r="E12" s="30">
        <v>236</v>
      </c>
      <c r="F12" s="30">
        <v>24</v>
      </c>
      <c r="G12" s="20">
        <f>C12/'П 1'!C10</f>
        <v>0.1282051282051282</v>
      </c>
      <c r="H12" s="20">
        <f>E12/'П 1'!C10</f>
        <v>6.051282051282051</v>
      </c>
      <c r="I12" s="20">
        <f aca="true" t="shared" si="0" ref="I12:I75">IF(E12=0,0,F12/E12)</f>
        <v>0.1016949152542373</v>
      </c>
      <c r="J12" s="19">
        <f aca="true" t="shared" si="1" ref="J12:J75">IF(G12=0,82,RANK(G12,G$11:G$92,0))</f>
        <v>39</v>
      </c>
      <c r="K12" s="19">
        <f aca="true" t="shared" si="2" ref="K12:K75">IF(H12=0,82,RANK(H12,H$11:H$92,0))</f>
        <v>42</v>
      </c>
      <c r="L12" s="19">
        <f aca="true" t="shared" si="3" ref="L12:L75">IF(G12=0,82,RANK(I12,I$11:I$92,0))</f>
        <v>61</v>
      </c>
      <c r="M12" s="29">
        <f aca="true" t="shared" si="4" ref="M12:M75">0.2*J12+K12*0.3+0.5*L12</f>
        <v>50.9</v>
      </c>
      <c r="N12" s="19">
        <f aca="true" t="shared" si="5" ref="N12:N75">IF(G12=0,82,RANK(M12,M$11:M$92,1))</f>
        <v>64</v>
      </c>
    </row>
    <row r="13" spans="1:14" s="27" customFormat="1" ht="17.25" customHeight="1">
      <c r="A13" s="1">
        <v>3</v>
      </c>
      <c r="B13" s="2" t="s">
        <v>2</v>
      </c>
      <c r="C13" s="19">
        <v>5</v>
      </c>
      <c r="D13" s="30">
        <v>164</v>
      </c>
      <c r="E13" s="30">
        <v>164</v>
      </c>
      <c r="F13" s="30">
        <v>76</v>
      </c>
      <c r="G13" s="20">
        <f>C13/'П 1'!C11</f>
        <v>0.35714285714285715</v>
      </c>
      <c r="H13" s="20">
        <f>E13/'П 1'!C11</f>
        <v>11.714285714285714</v>
      </c>
      <c r="I13" s="20">
        <f t="shared" si="0"/>
        <v>0.4634146341463415</v>
      </c>
      <c r="J13" s="19">
        <f t="shared" si="1"/>
        <v>6</v>
      </c>
      <c r="K13" s="19">
        <f t="shared" si="2"/>
        <v>22</v>
      </c>
      <c r="L13" s="19">
        <f t="shared" si="3"/>
        <v>41</v>
      </c>
      <c r="M13" s="29">
        <f t="shared" si="4"/>
        <v>28.3</v>
      </c>
      <c r="N13" s="19">
        <f t="shared" si="5"/>
        <v>20</v>
      </c>
    </row>
    <row r="14" spans="1:14" ht="12.75">
      <c r="A14" s="1">
        <v>4</v>
      </c>
      <c r="B14" s="2" t="s">
        <v>3</v>
      </c>
      <c r="C14" s="19">
        <v>3</v>
      </c>
      <c r="D14" s="30">
        <v>60</v>
      </c>
      <c r="E14" s="30">
        <v>60</v>
      </c>
      <c r="F14" s="30">
        <v>55</v>
      </c>
      <c r="G14" s="20">
        <f>C14/'П 1'!C12</f>
        <v>0.13052029322367245</v>
      </c>
      <c r="H14" s="20">
        <f>E14/'П 1'!C12</f>
        <v>2.610405864473449</v>
      </c>
      <c r="I14" s="20">
        <f t="shared" si="0"/>
        <v>0.9166666666666666</v>
      </c>
      <c r="J14" s="19">
        <f t="shared" si="1"/>
        <v>38</v>
      </c>
      <c r="K14" s="19">
        <f t="shared" si="2"/>
        <v>63</v>
      </c>
      <c r="L14" s="19">
        <f t="shared" si="3"/>
        <v>28</v>
      </c>
      <c r="M14" s="29">
        <f t="shared" si="4"/>
        <v>40.5</v>
      </c>
      <c r="N14" s="19">
        <f t="shared" si="5"/>
        <v>53</v>
      </c>
    </row>
    <row r="15" spans="1:14" s="27" customFormat="1" ht="12.75">
      <c r="A15" s="1">
        <v>5</v>
      </c>
      <c r="B15" s="2" t="s">
        <v>4</v>
      </c>
      <c r="C15" s="19">
        <v>8</v>
      </c>
      <c r="D15" s="30">
        <v>800</v>
      </c>
      <c r="E15" s="30">
        <v>600</v>
      </c>
      <c r="F15" s="30">
        <v>100</v>
      </c>
      <c r="G15" s="20">
        <f>C15/'П 1'!C13</f>
        <v>0.26146131805157596</v>
      </c>
      <c r="H15" s="20">
        <f>E15/'П 1'!C13</f>
        <v>19.609598853868196</v>
      </c>
      <c r="I15" s="20">
        <f t="shared" si="0"/>
        <v>0.16666666666666666</v>
      </c>
      <c r="J15" s="19">
        <f t="shared" si="1"/>
        <v>12</v>
      </c>
      <c r="K15" s="19">
        <f t="shared" si="2"/>
        <v>12</v>
      </c>
      <c r="L15" s="19">
        <f t="shared" si="3"/>
        <v>55</v>
      </c>
      <c r="M15" s="29">
        <f t="shared" si="4"/>
        <v>33.5</v>
      </c>
      <c r="N15" s="19">
        <f t="shared" si="5"/>
        <v>32</v>
      </c>
    </row>
    <row r="16" spans="1:14" s="27" customFormat="1" ht="12.75">
      <c r="A16" s="1">
        <v>6</v>
      </c>
      <c r="B16" s="2" t="s">
        <v>5</v>
      </c>
      <c r="C16" s="19">
        <v>2</v>
      </c>
      <c r="D16" s="30">
        <v>112</v>
      </c>
      <c r="E16" s="30"/>
      <c r="F16" s="30">
        <v>100</v>
      </c>
      <c r="G16" s="20">
        <f>C16/'П 1'!C14</f>
        <v>0.08</v>
      </c>
      <c r="H16" s="20">
        <f>E16/'П 1'!C14</f>
        <v>0</v>
      </c>
      <c r="I16" s="20">
        <f t="shared" si="0"/>
        <v>0</v>
      </c>
      <c r="J16" s="19">
        <f t="shared" si="1"/>
        <v>53</v>
      </c>
      <c r="K16" s="19">
        <f t="shared" si="2"/>
        <v>82</v>
      </c>
      <c r="L16" s="19">
        <f t="shared" si="3"/>
        <v>66</v>
      </c>
      <c r="M16" s="29">
        <f t="shared" si="4"/>
        <v>68.2</v>
      </c>
      <c r="N16" s="19">
        <f t="shared" si="5"/>
        <v>73</v>
      </c>
    </row>
    <row r="17" spans="1:14" ht="12.75">
      <c r="A17" s="1">
        <v>7</v>
      </c>
      <c r="B17" s="2" t="s">
        <v>6</v>
      </c>
      <c r="C17" s="19">
        <v>25</v>
      </c>
      <c r="D17" s="30">
        <v>704</v>
      </c>
      <c r="E17" s="30">
        <v>564</v>
      </c>
      <c r="F17" s="30">
        <v>165.5</v>
      </c>
      <c r="G17" s="20">
        <f>C17/'П 1'!C15</f>
        <v>0.5319148936170213</v>
      </c>
      <c r="H17" s="20">
        <f>E17/'П 1'!C15</f>
        <v>12</v>
      </c>
      <c r="I17" s="20">
        <f t="shared" si="0"/>
        <v>0.29343971631205673</v>
      </c>
      <c r="J17" s="19">
        <f t="shared" si="1"/>
        <v>4</v>
      </c>
      <c r="K17" s="19">
        <f t="shared" si="2"/>
        <v>21</v>
      </c>
      <c r="L17" s="19">
        <f t="shared" si="3"/>
        <v>50</v>
      </c>
      <c r="M17" s="29">
        <f t="shared" si="4"/>
        <v>32.1</v>
      </c>
      <c r="N17" s="19">
        <f t="shared" si="5"/>
        <v>29</v>
      </c>
    </row>
    <row r="18" spans="1:14" s="27" customFormat="1" ht="12.75">
      <c r="A18" s="1">
        <v>8</v>
      </c>
      <c r="B18" s="2" t="s">
        <v>7</v>
      </c>
      <c r="C18" s="19">
        <v>4</v>
      </c>
      <c r="D18" s="30">
        <v>400</v>
      </c>
      <c r="E18" s="30">
        <v>400</v>
      </c>
      <c r="F18" s="30">
        <v>100</v>
      </c>
      <c r="G18" s="20">
        <f>C18/'П 1'!C16</f>
        <v>0.11428571428571428</v>
      </c>
      <c r="H18" s="20">
        <f>E18/'П 1'!C16</f>
        <v>11.428571428571429</v>
      </c>
      <c r="I18" s="20">
        <f t="shared" si="0"/>
        <v>0.25</v>
      </c>
      <c r="J18" s="19">
        <f t="shared" si="1"/>
        <v>43</v>
      </c>
      <c r="K18" s="19">
        <f t="shared" si="2"/>
        <v>24</v>
      </c>
      <c r="L18" s="19">
        <f t="shared" si="3"/>
        <v>51</v>
      </c>
      <c r="M18" s="29">
        <f t="shared" si="4"/>
        <v>41.3</v>
      </c>
      <c r="N18" s="19">
        <f t="shared" si="5"/>
        <v>58</v>
      </c>
    </row>
    <row r="19" spans="1:14" s="27" customFormat="1" ht="12.75">
      <c r="A19" s="1">
        <v>9</v>
      </c>
      <c r="B19" s="2" t="s">
        <v>8</v>
      </c>
      <c r="C19" s="19"/>
      <c r="D19" s="30"/>
      <c r="E19" s="30"/>
      <c r="F19" s="30"/>
      <c r="G19" s="20">
        <f>C19/'П 1'!C17</f>
        <v>0</v>
      </c>
      <c r="H19" s="20">
        <f>E19/'П 1'!C17</f>
        <v>0</v>
      </c>
      <c r="I19" s="20">
        <f t="shared" si="0"/>
        <v>0</v>
      </c>
      <c r="J19" s="19">
        <f t="shared" si="1"/>
        <v>82</v>
      </c>
      <c r="K19" s="19">
        <f t="shared" si="2"/>
        <v>82</v>
      </c>
      <c r="L19" s="19">
        <f t="shared" si="3"/>
        <v>82</v>
      </c>
      <c r="M19" s="29">
        <f t="shared" si="4"/>
        <v>82</v>
      </c>
      <c r="N19" s="19">
        <f t="shared" si="5"/>
        <v>82</v>
      </c>
    </row>
    <row r="20" spans="1:14" s="27" customFormat="1" ht="12.75">
      <c r="A20" s="1">
        <v>10</v>
      </c>
      <c r="B20" s="2" t="s">
        <v>9</v>
      </c>
      <c r="C20" s="19">
        <v>12</v>
      </c>
      <c r="D20" s="30">
        <v>328</v>
      </c>
      <c r="E20" s="30">
        <v>328</v>
      </c>
      <c r="F20" s="30">
        <v>121</v>
      </c>
      <c r="G20" s="20">
        <f>C20/'П 1'!C18</f>
        <v>0.6457319770013269</v>
      </c>
      <c r="H20" s="20">
        <f>E20/'П 1'!C18</f>
        <v>17.6500073713696</v>
      </c>
      <c r="I20" s="20">
        <f t="shared" si="0"/>
        <v>0.36890243902439024</v>
      </c>
      <c r="J20" s="19">
        <f t="shared" si="1"/>
        <v>1</v>
      </c>
      <c r="K20" s="19">
        <f t="shared" si="2"/>
        <v>14</v>
      </c>
      <c r="L20" s="19">
        <f t="shared" si="3"/>
        <v>45</v>
      </c>
      <c r="M20" s="29">
        <f t="shared" si="4"/>
        <v>26.9</v>
      </c>
      <c r="N20" s="19">
        <f t="shared" si="5"/>
        <v>17</v>
      </c>
    </row>
    <row r="21" spans="1:14" s="27" customFormat="1" ht="12.75">
      <c r="A21" s="1">
        <v>11</v>
      </c>
      <c r="B21" s="2" t="s">
        <v>10</v>
      </c>
      <c r="C21" s="19">
        <v>1</v>
      </c>
      <c r="D21" s="30">
        <v>100</v>
      </c>
      <c r="E21" s="30">
        <v>100</v>
      </c>
      <c r="F21" s="30"/>
      <c r="G21" s="20">
        <f>C21/'П 1'!C19</f>
        <v>0.034482758620689655</v>
      </c>
      <c r="H21" s="20">
        <f>E21/'П 1'!C19</f>
        <v>3.4482758620689653</v>
      </c>
      <c r="I21" s="20">
        <f t="shared" si="0"/>
        <v>0</v>
      </c>
      <c r="J21" s="19">
        <f t="shared" si="1"/>
        <v>68</v>
      </c>
      <c r="K21" s="19">
        <f t="shared" si="2"/>
        <v>54</v>
      </c>
      <c r="L21" s="19">
        <f t="shared" si="3"/>
        <v>66</v>
      </c>
      <c r="M21" s="29">
        <f t="shared" si="4"/>
        <v>62.8</v>
      </c>
      <c r="N21" s="19">
        <f t="shared" si="5"/>
        <v>70</v>
      </c>
    </row>
    <row r="22" spans="1:14" ht="12.75">
      <c r="A22" s="1">
        <v>12</v>
      </c>
      <c r="B22" s="2" t="s">
        <v>11</v>
      </c>
      <c r="C22" s="19">
        <v>1</v>
      </c>
      <c r="D22" s="30">
        <v>12</v>
      </c>
      <c r="E22" s="30">
        <v>12</v>
      </c>
      <c r="F22" s="30"/>
      <c r="G22" s="20">
        <f>C22/'П 1'!C20</f>
        <v>0.023529411764705882</v>
      </c>
      <c r="H22" s="20">
        <f>E22/'П 1'!C20</f>
        <v>0.2823529411764706</v>
      </c>
      <c r="I22" s="20">
        <f t="shared" si="0"/>
        <v>0</v>
      </c>
      <c r="J22" s="19">
        <f t="shared" si="1"/>
        <v>74</v>
      </c>
      <c r="K22" s="19">
        <f t="shared" si="2"/>
        <v>73</v>
      </c>
      <c r="L22" s="19">
        <f t="shared" si="3"/>
        <v>66</v>
      </c>
      <c r="M22" s="29">
        <f t="shared" si="4"/>
        <v>69.7</v>
      </c>
      <c r="N22" s="19">
        <f t="shared" si="5"/>
        <v>74</v>
      </c>
    </row>
    <row r="23" spans="1:14" s="27" customFormat="1" ht="12.75">
      <c r="A23" s="1">
        <v>13</v>
      </c>
      <c r="B23" s="2" t="s">
        <v>12</v>
      </c>
      <c r="C23" s="19">
        <v>1</v>
      </c>
      <c r="D23" s="30">
        <v>100</v>
      </c>
      <c r="E23" s="30">
        <v>100</v>
      </c>
      <c r="F23" s="30">
        <v>100</v>
      </c>
      <c r="G23" s="20">
        <f>C23/'П 1'!C21</f>
        <v>0.02857142857142857</v>
      </c>
      <c r="H23" s="20">
        <f>E23/'П 1'!C21</f>
        <v>2.857142857142857</v>
      </c>
      <c r="I23" s="20">
        <f t="shared" si="0"/>
        <v>1</v>
      </c>
      <c r="J23" s="19">
        <f t="shared" si="1"/>
        <v>71</v>
      </c>
      <c r="K23" s="19">
        <f t="shared" si="2"/>
        <v>59</v>
      </c>
      <c r="L23" s="19">
        <f t="shared" si="3"/>
        <v>12</v>
      </c>
      <c r="M23" s="29">
        <f t="shared" si="4"/>
        <v>37.9</v>
      </c>
      <c r="N23" s="19">
        <f t="shared" si="5"/>
        <v>46</v>
      </c>
    </row>
    <row r="24" spans="1:14" ht="12.75">
      <c r="A24" s="1">
        <v>14</v>
      </c>
      <c r="B24" s="2" t="s">
        <v>13</v>
      </c>
      <c r="C24" s="19">
        <v>1</v>
      </c>
      <c r="D24" s="30">
        <v>100</v>
      </c>
      <c r="E24" s="30">
        <v>100</v>
      </c>
      <c r="F24" s="30">
        <v>100</v>
      </c>
      <c r="G24" s="20">
        <f>C24/'П 1'!C22</f>
        <v>0.02631578947368421</v>
      </c>
      <c r="H24" s="20">
        <f>E24/'П 1'!C22</f>
        <v>2.6315789473684212</v>
      </c>
      <c r="I24" s="20">
        <f t="shared" si="0"/>
        <v>1</v>
      </c>
      <c r="J24" s="19">
        <f t="shared" si="1"/>
        <v>73</v>
      </c>
      <c r="K24" s="19">
        <f t="shared" si="2"/>
        <v>62</v>
      </c>
      <c r="L24" s="19">
        <f t="shared" si="3"/>
        <v>12</v>
      </c>
      <c r="M24" s="29">
        <f t="shared" si="4"/>
        <v>39.2</v>
      </c>
      <c r="N24" s="19">
        <f t="shared" si="5"/>
        <v>50</v>
      </c>
    </row>
    <row r="25" spans="1:14" s="27" customFormat="1" ht="12.75">
      <c r="A25" s="1">
        <v>15</v>
      </c>
      <c r="B25" s="2" t="s">
        <v>15</v>
      </c>
      <c r="C25" s="19">
        <v>1</v>
      </c>
      <c r="D25" s="30">
        <v>100</v>
      </c>
      <c r="E25" s="30">
        <v>100</v>
      </c>
      <c r="F25" s="30">
        <v>100</v>
      </c>
      <c r="G25" s="20">
        <f>C25/'П 1'!C23</f>
        <v>0.029850746268656716</v>
      </c>
      <c r="H25" s="20">
        <f>E25/'П 1'!C23</f>
        <v>2.985074626865672</v>
      </c>
      <c r="I25" s="20">
        <f t="shared" si="0"/>
        <v>1</v>
      </c>
      <c r="J25" s="19">
        <f t="shared" si="1"/>
        <v>70</v>
      </c>
      <c r="K25" s="19">
        <f t="shared" si="2"/>
        <v>57</v>
      </c>
      <c r="L25" s="19">
        <f t="shared" si="3"/>
        <v>12</v>
      </c>
      <c r="M25" s="29">
        <f t="shared" si="4"/>
        <v>37.099999999999994</v>
      </c>
      <c r="N25" s="19">
        <f t="shared" si="5"/>
        <v>45</v>
      </c>
    </row>
    <row r="26" spans="1:14" s="27" customFormat="1" ht="12.75">
      <c r="A26" s="1">
        <v>16</v>
      </c>
      <c r="B26" s="2" t="s">
        <v>14</v>
      </c>
      <c r="C26" s="19">
        <v>1</v>
      </c>
      <c r="D26" s="30">
        <v>100</v>
      </c>
      <c r="E26" s="30">
        <v>100</v>
      </c>
      <c r="F26" s="30">
        <v>100</v>
      </c>
      <c r="G26" s="20">
        <f>C26/'П 1'!C24</f>
        <v>0.08333333333333333</v>
      </c>
      <c r="H26" s="20">
        <f>E26/'П 1'!C24</f>
        <v>8.333333333333334</v>
      </c>
      <c r="I26" s="20">
        <f t="shared" si="0"/>
        <v>1</v>
      </c>
      <c r="J26" s="19">
        <f t="shared" si="1"/>
        <v>49</v>
      </c>
      <c r="K26" s="19">
        <f t="shared" si="2"/>
        <v>35</v>
      </c>
      <c r="L26" s="19">
        <f t="shared" si="3"/>
        <v>12</v>
      </c>
      <c r="M26" s="29">
        <f t="shared" si="4"/>
        <v>26.3</v>
      </c>
      <c r="N26" s="19">
        <f t="shared" si="5"/>
        <v>15</v>
      </c>
    </row>
    <row r="27" spans="1:14" s="27" customFormat="1" ht="12.75">
      <c r="A27" s="1">
        <v>17</v>
      </c>
      <c r="B27" s="2" t="s">
        <v>16</v>
      </c>
      <c r="C27" s="19">
        <v>5</v>
      </c>
      <c r="D27" s="30">
        <v>324</v>
      </c>
      <c r="E27" s="30">
        <v>224</v>
      </c>
      <c r="F27" s="30">
        <v>284</v>
      </c>
      <c r="G27" s="20">
        <f>C27/'П 1'!C25</f>
        <v>0.23236567354214413</v>
      </c>
      <c r="H27" s="20">
        <f>E27/'П 1'!C25</f>
        <v>10.409982174688057</v>
      </c>
      <c r="I27" s="20">
        <f t="shared" si="0"/>
        <v>1.2678571428571428</v>
      </c>
      <c r="J27" s="19">
        <f t="shared" si="1"/>
        <v>17</v>
      </c>
      <c r="K27" s="19">
        <f t="shared" si="2"/>
        <v>28</v>
      </c>
      <c r="L27" s="19">
        <f t="shared" si="3"/>
        <v>8</v>
      </c>
      <c r="M27" s="29">
        <f t="shared" si="4"/>
        <v>15.8</v>
      </c>
      <c r="N27" s="19">
        <f t="shared" si="5"/>
        <v>2</v>
      </c>
    </row>
    <row r="28" spans="1:14" s="27" customFormat="1" ht="12.75">
      <c r="A28" s="1">
        <v>18</v>
      </c>
      <c r="B28" s="2" t="s">
        <v>17</v>
      </c>
      <c r="C28" s="19">
        <v>4</v>
      </c>
      <c r="D28" s="30">
        <v>232</v>
      </c>
      <c r="E28" s="30">
        <v>232</v>
      </c>
      <c r="F28" s="30">
        <v>32</v>
      </c>
      <c r="G28" s="20">
        <f>C28/'П 1'!C26</f>
        <v>0.16666666666666666</v>
      </c>
      <c r="H28" s="20">
        <f>E28/'П 1'!C26</f>
        <v>9.666666666666666</v>
      </c>
      <c r="I28" s="20">
        <f t="shared" si="0"/>
        <v>0.13793103448275862</v>
      </c>
      <c r="J28" s="19">
        <f t="shared" si="1"/>
        <v>28</v>
      </c>
      <c r="K28" s="19">
        <f t="shared" si="2"/>
        <v>30</v>
      </c>
      <c r="L28" s="19">
        <f t="shared" si="3"/>
        <v>57</v>
      </c>
      <c r="M28" s="29">
        <f t="shared" si="4"/>
        <v>43.1</v>
      </c>
      <c r="N28" s="19">
        <f t="shared" si="5"/>
        <v>60</v>
      </c>
    </row>
    <row r="29" spans="1:14" s="27" customFormat="1" ht="12.75">
      <c r="A29" s="1">
        <v>19</v>
      </c>
      <c r="B29" s="2" t="s">
        <v>18</v>
      </c>
      <c r="C29" s="19">
        <v>13</v>
      </c>
      <c r="D29" s="30">
        <v>752</v>
      </c>
      <c r="E29" s="30">
        <v>752</v>
      </c>
      <c r="F29" s="30">
        <v>470.4</v>
      </c>
      <c r="G29" s="20">
        <f>C29/'П 1'!C27</f>
        <v>0.30910038433978243</v>
      </c>
      <c r="H29" s="20">
        <f>E29/'П 1'!C27</f>
        <v>17.880268386424337</v>
      </c>
      <c r="I29" s="20">
        <f t="shared" si="0"/>
        <v>0.625531914893617</v>
      </c>
      <c r="J29" s="19">
        <f t="shared" si="1"/>
        <v>8</v>
      </c>
      <c r="K29" s="19">
        <f t="shared" si="2"/>
        <v>13</v>
      </c>
      <c r="L29" s="19">
        <f t="shared" si="3"/>
        <v>34</v>
      </c>
      <c r="M29" s="29">
        <f t="shared" si="4"/>
        <v>22.5</v>
      </c>
      <c r="N29" s="19">
        <f t="shared" si="5"/>
        <v>11</v>
      </c>
    </row>
    <row r="30" spans="1:14" ht="12.75">
      <c r="A30" s="1">
        <v>20</v>
      </c>
      <c r="B30" s="2" t="s">
        <v>19</v>
      </c>
      <c r="C30" s="19">
        <v>5</v>
      </c>
      <c r="D30" s="30">
        <v>500</v>
      </c>
      <c r="E30" s="30">
        <v>500</v>
      </c>
      <c r="F30" s="30">
        <v>600</v>
      </c>
      <c r="G30" s="20">
        <f>C30/'П 1'!C28</f>
        <v>0.25</v>
      </c>
      <c r="H30" s="20">
        <f>E30/'П 1'!C28</f>
        <v>25</v>
      </c>
      <c r="I30" s="20">
        <f t="shared" si="0"/>
        <v>1.2</v>
      </c>
      <c r="J30" s="19">
        <f t="shared" si="1"/>
        <v>14</v>
      </c>
      <c r="K30" s="19">
        <f t="shared" si="2"/>
        <v>11</v>
      </c>
      <c r="L30" s="19">
        <f t="shared" si="3"/>
        <v>9</v>
      </c>
      <c r="M30" s="29">
        <f t="shared" si="4"/>
        <v>10.6</v>
      </c>
      <c r="N30" s="19">
        <f t="shared" si="5"/>
        <v>1</v>
      </c>
    </row>
    <row r="31" spans="1:14" s="27" customFormat="1" ht="12.75">
      <c r="A31" s="1">
        <v>21</v>
      </c>
      <c r="B31" s="2" t="s">
        <v>20</v>
      </c>
      <c r="C31" s="19">
        <v>1</v>
      </c>
      <c r="D31" s="30">
        <v>100</v>
      </c>
      <c r="E31" s="30">
        <v>100</v>
      </c>
      <c r="F31" s="30"/>
      <c r="G31" s="20">
        <f>C31/'П 1'!C29</f>
        <v>0.04081632653061224</v>
      </c>
      <c r="H31" s="20">
        <f>E31/'П 1'!C29</f>
        <v>4.081632653061225</v>
      </c>
      <c r="I31" s="20">
        <f t="shared" si="0"/>
        <v>0</v>
      </c>
      <c r="J31" s="19">
        <f t="shared" si="1"/>
        <v>66</v>
      </c>
      <c r="K31" s="19">
        <f t="shared" si="2"/>
        <v>52</v>
      </c>
      <c r="L31" s="19">
        <f t="shared" si="3"/>
        <v>66</v>
      </c>
      <c r="M31" s="29">
        <f t="shared" si="4"/>
        <v>61.8</v>
      </c>
      <c r="N31" s="19">
        <f t="shared" si="5"/>
        <v>69</v>
      </c>
    </row>
    <row r="32" spans="1:14" ht="12.75">
      <c r="A32" s="1">
        <v>22</v>
      </c>
      <c r="B32" s="2" t="s">
        <v>21</v>
      </c>
      <c r="C32" s="19"/>
      <c r="D32" s="30"/>
      <c r="E32" s="30"/>
      <c r="F32" s="30"/>
      <c r="G32" s="20">
        <f>C32/'П 1'!C30</f>
        <v>0</v>
      </c>
      <c r="H32" s="20">
        <f>E32/'П 1'!C30</f>
        <v>0</v>
      </c>
      <c r="I32" s="20">
        <f t="shared" si="0"/>
        <v>0</v>
      </c>
      <c r="J32" s="19">
        <f t="shared" si="1"/>
        <v>82</v>
      </c>
      <c r="K32" s="19">
        <f t="shared" si="2"/>
        <v>82</v>
      </c>
      <c r="L32" s="19">
        <f t="shared" si="3"/>
        <v>82</v>
      </c>
      <c r="M32" s="29">
        <f t="shared" si="4"/>
        <v>82</v>
      </c>
      <c r="N32" s="19">
        <f t="shared" si="5"/>
        <v>82</v>
      </c>
    </row>
    <row r="33" spans="1:14" s="27" customFormat="1" ht="12.75">
      <c r="A33" s="1">
        <v>23</v>
      </c>
      <c r="B33" s="2" t="s">
        <v>22</v>
      </c>
      <c r="C33" s="19">
        <v>2</v>
      </c>
      <c r="D33" s="30">
        <v>40</v>
      </c>
      <c r="E33" s="30">
        <v>40</v>
      </c>
      <c r="F33" s="30">
        <v>40</v>
      </c>
      <c r="G33" s="20">
        <f>C33/'П 1'!C31</f>
        <v>0.08333333333333333</v>
      </c>
      <c r="H33" s="20">
        <f>E33/'П 1'!C31</f>
        <v>1.6666666666666667</v>
      </c>
      <c r="I33" s="20">
        <f t="shared" si="0"/>
        <v>1</v>
      </c>
      <c r="J33" s="19">
        <f t="shared" si="1"/>
        <v>49</v>
      </c>
      <c r="K33" s="19">
        <f t="shared" si="2"/>
        <v>66</v>
      </c>
      <c r="L33" s="19">
        <f t="shared" si="3"/>
        <v>12</v>
      </c>
      <c r="M33" s="29">
        <f t="shared" si="4"/>
        <v>35.6</v>
      </c>
      <c r="N33" s="19">
        <f t="shared" si="5"/>
        <v>38</v>
      </c>
    </row>
    <row r="34" spans="1:14" s="27" customFormat="1" ht="12.75">
      <c r="A34" s="1">
        <v>24</v>
      </c>
      <c r="B34" s="2" t="s">
        <v>23</v>
      </c>
      <c r="C34" s="19">
        <v>1</v>
      </c>
      <c r="D34" s="30">
        <v>20</v>
      </c>
      <c r="E34" s="30">
        <v>20</v>
      </c>
      <c r="F34" s="30">
        <v>20</v>
      </c>
      <c r="G34" s="20">
        <f>C34/'П 1'!C32</f>
        <v>0.05351906158357772</v>
      </c>
      <c r="H34" s="20">
        <f>E34/'П 1'!C32</f>
        <v>1.0703812316715544</v>
      </c>
      <c r="I34" s="20">
        <f t="shared" si="0"/>
        <v>1</v>
      </c>
      <c r="J34" s="19">
        <f t="shared" si="1"/>
        <v>63</v>
      </c>
      <c r="K34" s="19">
        <f t="shared" si="2"/>
        <v>70</v>
      </c>
      <c r="L34" s="19">
        <f t="shared" si="3"/>
        <v>12</v>
      </c>
      <c r="M34" s="29">
        <f t="shared" si="4"/>
        <v>39.6</v>
      </c>
      <c r="N34" s="19">
        <f t="shared" si="5"/>
        <v>52</v>
      </c>
    </row>
    <row r="35" spans="1:14" ht="12.75">
      <c r="A35" s="1">
        <v>25</v>
      </c>
      <c r="B35" s="2" t="s">
        <v>24</v>
      </c>
      <c r="C35" s="19">
        <v>1</v>
      </c>
      <c r="D35" s="30">
        <v>100</v>
      </c>
      <c r="E35" s="30">
        <v>100</v>
      </c>
      <c r="F35" s="30">
        <v>100</v>
      </c>
      <c r="G35" s="20">
        <f>C35/'П 1'!C33</f>
        <v>0.058823529411764705</v>
      </c>
      <c r="H35" s="20">
        <f>E35/'П 1'!C33</f>
        <v>5.882352941176471</v>
      </c>
      <c r="I35" s="20">
        <f t="shared" si="0"/>
        <v>1</v>
      </c>
      <c r="J35" s="19">
        <f t="shared" si="1"/>
        <v>61</v>
      </c>
      <c r="K35" s="19">
        <f t="shared" si="2"/>
        <v>44</v>
      </c>
      <c r="L35" s="19">
        <f t="shared" si="3"/>
        <v>12</v>
      </c>
      <c r="M35" s="29">
        <f t="shared" si="4"/>
        <v>31.4</v>
      </c>
      <c r="N35" s="19">
        <f t="shared" si="5"/>
        <v>23</v>
      </c>
    </row>
    <row r="36" spans="1:14" ht="12.75">
      <c r="A36" s="1">
        <v>26</v>
      </c>
      <c r="B36" s="2" t="s">
        <v>25</v>
      </c>
      <c r="C36" s="19">
        <v>2</v>
      </c>
      <c r="D36" s="30">
        <v>212</v>
      </c>
      <c r="E36" s="30">
        <v>212</v>
      </c>
      <c r="F36" s="30"/>
      <c r="G36" s="20">
        <f>C36/'П 1'!C34</f>
        <v>0.10203368509329792</v>
      </c>
      <c r="H36" s="20">
        <f>E36/'П 1'!C34</f>
        <v>10.81557061988958</v>
      </c>
      <c r="I36" s="20">
        <f t="shared" si="0"/>
        <v>0</v>
      </c>
      <c r="J36" s="19">
        <f t="shared" si="1"/>
        <v>47</v>
      </c>
      <c r="K36" s="19">
        <f t="shared" si="2"/>
        <v>27</v>
      </c>
      <c r="L36" s="19">
        <f t="shared" si="3"/>
        <v>66</v>
      </c>
      <c r="M36" s="29">
        <f t="shared" si="4"/>
        <v>50.5</v>
      </c>
      <c r="N36" s="19">
        <f t="shared" si="5"/>
        <v>63</v>
      </c>
    </row>
    <row r="37" spans="1:14" ht="12.75">
      <c r="A37" s="1">
        <v>27</v>
      </c>
      <c r="B37" s="2" t="s">
        <v>26</v>
      </c>
      <c r="C37" s="19">
        <v>3</v>
      </c>
      <c r="D37" s="30">
        <v>212</v>
      </c>
      <c r="E37" s="30">
        <v>212</v>
      </c>
      <c r="F37" s="30">
        <v>24</v>
      </c>
      <c r="G37" s="20">
        <f>C37/'П 1'!C35</f>
        <v>0.06521739130434782</v>
      </c>
      <c r="H37" s="20">
        <f>E37/'П 1'!C35</f>
        <v>4.608695652173913</v>
      </c>
      <c r="I37" s="20">
        <f t="shared" si="0"/>
        <v>0.11320754716981132</v>
      </c>
      <c r="J37" s="19">
        <f t="shared" si="1"/>
        <v>60</v>
      </c>
      <c r="K37" s="19">
        <f t="shared" si="2"/>
        <v>50</v>
      </c>
      <c r="L37" s="19">
        <f t="shared" si="3"/>
        <v>58</v>
      </c>
      <c r="M37" s="29">
        <f t="shared" si="4"/>
        <v>56</v>
      </c>
      <c r="N37" s="19">
        <f t="shared" si="5"/>
        <v>66</v>
      </c>
    </row>
    <row r="38" spans="1:14" s="27" customFormat="1" ht="12.75">
      <c r="A38" s="1">
        <v>28</v>
      </c>
      <c r="B38" s="2" t="s">
        <v>27</v>
      </c>
      <c r="C38" s="19">
        <v>4</v>
      </c>
      <c r="D38" s="30">
        <v>224</v>
      </c>
      <c r="E38" s="30">
        <v>224</v>
      </c>
      <c r="F38" s="30">
        <v>324</v>
      </c>
      <c r="G38" s="20">
        <f>C38/'П 1'!C36</f>
        <v>0.14285714285714285</v>
      </c>
      <c r="H38" s="20">
        <f>E38/'П 1'!C36</f>
        <v>8</v>
      </c>
      <c r="I38" s="20">
        <f t="shared" si="0"/>
        <v>1.4464285714285714</v>
      </c>
      <c r="J38" s="19">
        <f t="shared" si="1"/>
        <v>37</v>
      </c>
      <c r="K38" s="19">
        <f t="shared" si="2"/>
        <v>36</v>
      </c>
      <c r="L38" s="19">
        <f t="shared" si="3"/>
        <v>5</v>
      </c>
      <c r="M38" s="29">
        <f t="shared" si="4"/>
        <v>20.7</v>
      </c>
      <c r="N38" s="19">
        <f t="shared" si="5"/>
        <v>7</v>
      </c>
    </row>
    <row r="39" spans="1:14" s="27" customFormat="1" ht="12.75">
      <c r="A39" s="1">
        <v>29</v>
      </c>
      <c r="B39" s="2" t="s">
        <v>28</v>
      </c>
      <c r="C39" s="19">
        <v>2</v>
      </c>
      <c r="D39" s="30">
        <v>112</v>
      </c>
      <c r="E39" s="30">
        <v>100</v>
      </c>
      <c r="F39" s="30">
        <v>100</v>
      </c>
      <c r="G39" s="20">
        <f>C39/'П 1'!C37</f>
        <v>0.06536532951289399</v>
      </c>
      <c r="H39" s="20">
        <f>E39/'П 1'!C37</f>
        <v>3.2682664756446993</v>
      </c>
      <c r="I39" s="20">
        <f t="shared" si="0"/>
        <v>1</v>
      </c>
      <c r="J39" s="19">
        <f t="shared" si="1"/>
        <v>59</v>
      </c>
      <c r="K39" s="19">
        <f t="shared" si="2"/>
        <v>55</v>
      </c>
      <c r="L39" s="19">
        <f t="shared" si="3"/>
        <v>12</v>
      </c>
      <c r="M39" s="29">
        <f t="shared" si="4"/>
        <v>34.3</v>
      </c>
      <c r="N39" s="19">
        <f t="shared" si="5"/>
        <v>35</v>
      </c>
    </row>
    <row r="40" spans="1:14" s="27" customFormat="1" ht="12.75">
      <c r="A40" s="1">
        <v>30</v>
      </c>
      <c r="B40" s="2" t="s">
        <v>29</v>
      </c>
      <c r="C40" s="19">
        <v>1</v>
      </c>
      <c r="D40" s="30">
        <v>100</v>
      </c>
      <c r="E40" s="30">
        <v>100</v>
      </c>
      <c r="F40" s="30">
        <v>604.5</v>
      </c>
      <c r="G40" s="20">
        <f>C40/'П 1'!C38</f>
        <v>0.05128205128205128</v>
      </c>
      <c r="H40" s="20">
        <f>E40/'П 1'!C38</f>
        <v>5.128205128205129</v>
      </c>
      <c r="I40" s="20">
        <f t="shared" si="0"/>
        <v>6.045</v>
      </c>
      <c r="J40" s="19">
        <f t="shared" si="1"/>
        <v>65</v>
      </c>
      <c r="K40" s="19">
        <f t="shared" si="2"/>
        <v>47</v>
      </c>
      <c r="L40" s="19">
        <f t="shared" si="3"/>
        <v>1</v>
      </c>
      <c r="M40" s="29">
        <f t="shared" si="4"/>
        <v>27.6</v>
      </c>
      <c r="N40" s="19">
        <f t="shared" si="5"/>
        <v>19</v>
      </c>
    </row>
    <row r="41" spans="1:14" ht="12.75">
      <c r="A41" s="1">
        <v>31</v>
      </c>
      <c r="B41" s="2" t="s">
        <v>30</v>
      </c>
      <c r="C41" s="19">
        <v>7</v>
      </c>
      <c r="D41" s="30">
        <v>292</v>
      </c>
      <c r="E41" s="30">
        <v>292</v>
      </c>
      <c r="F41" s="30">
        <v>87</v>
      </c>
      <c r="G41" s="20">
        <f>C41/'П 1'!C39</f>
        <v>0.11764705882352941</v>
      </c>
      <c r="H41" s="20">
        <f>E41/'П 1'!C39</f>
        <v>4.907563025210084</v>
      </c>
      <c r="I41" s="20">
        <f t="shared" si="0"/>
        <v>0.2979452054794521</v>
      </c>
      <c r="J41" s="19">
        <f t="shared" si="1"/>
        <v>42</v>
      </c>
      <c r="K41" s="19">
        <f t="shared" si="2"/>
        <v>48</v>
      </c>
      <c r="L41" s="19">
        <f t="shared" si="3"/>
        <v>49</v>
      </c>
      <c r="M41" s="29">
        <f t="shared" si="4"/>
        <v>47.3</v>
      </c>
      <c r="N41" s="19">
        <f t="shared" si="5"/>
        <v>62</v>
      </c>
    </row>
    <row r="42" spans="1:14" ht="12.75">
      <c r="A42" s="1">
        <v>32</v>
      </c>
      <c r="B42" s="2" t="s">
        <v>31</v>
      </c>
      <c r="C42" s="19">
        <v>14</v>
      </c>
      <c r="D42" s="30">
        <v>456</v>
      </c>
      <c r="E42" s="30">
        <v>456</v>
      </c>
      <c r="F42" s="30">
        <v>488</v>
      </c>
      <c r="G42" s="20">
        <f>C42/'П 1'!C40</f>
        <v>0.2700702922678505</v>
      </c>
      <c r="H42" s="20">
        <f>E42/'П 1'!C40</f>
        <v>8.796575233867133</v>
      </c>
      <c r="I42" s="20">
        <f t="shared" si="0"/>
        <v>1.0701754385964912</v>
      </c>
      <c r="J42" s="19">
        <f t="shared" si="1"/>
        <v>10</v>
      </c>
      <c r="K42" s="19">
        <f t="shared" si="2"/>
        <v>33</v>
      </c>
      <c r="L42" s="19">
        <f t="shared" si="3"/>
        <v>10</v>
      </c>
      <c r="M42" s="29">
        <f t="shared" si="4"/>
        <v>16.9</v>
      </c>
      <c r="N42" s="19">
        <f t="shared" si="5"/>
        <v>3</v>
      </c>
    </row>
    <row r="43" spans="1:14" ht="12.75">
      <c r="A43" s="1">
        <v>33</v>
      </c>
      <c r="B43" s="2" t="s">
        <v>32</v>
      </c>
      <c r="C43" s="19">
        <v>4</v>
      </c>
      <c r="D43" s="30">
        <v>315</v>
      </c>
      <c r="E43" s="30">
        <v>315</v>
      </c>
      <c r="F43" s="30">
        <v>15</v>
      </c>
      <c r="G43" s="20">
        <f>C43/'П 1'!C41</f>
        <v>0.21052631578947367</v>
      </c>
      <c r="H43" s="20">
        <f>E43/'П 1'!C41</f>
        <v>16.57894736842105</v>
      </c>
      <c r="I43" s="20">
        <f t="shared" si="0"/>
        <v>0.047619047619047616</v>
      </c>
      <c r="J43" s="19">
        <f t="shared" si="1"/>
        <v>20</v>
      </c>
      <c r="K43" s="19">
        <f t="shared" si="2"/>
        <v>17</v>
      </c>
      <c r="L43" s="19">
        <f t="shared" si="3"/>
        <v>63</v>
      </c>
      <c r="M43" s="29">
        <f t="shared" si="4"/>
        <v>40.6</v>
      </c>
      <c r="N43" s="19">
        <f t="shared" si="5"/>
        <v>54</v>
      </c>
    </row>
    <row r="44" spans="1:14" ht="12.75">
      <c r="A44" s="1">
        <v>34</v>
      </c>
      <c r="B44" s="2" t="s">
        <v>33</v>
      </c>
      <c r="C44" s="19">
        <v>2</v>
      </c>
      <c r="D44" s="30">
        <v>112</v>
      </c>
      <c r="E44" s="30">
        <v>112</v>
      </c>
      <c r="F44" s="30">
        <v>112</v>
      </c>
      <c r="G44" s="20">
        <f>C44/'П 1'!C42</f>
        <v>0.08</v>
      </c>
      <c r="H44" s="20">
        <f>E44/'П 1'!C42</f>
        <v>4.48</v>
      </c>
      <c r="I44" s="20">
        <f t="shared" si="0"/>
        <v>1</v>
      </c>
      <c r="J44" s="19">
        <f t="shared" si="1"/>
        <v>53</v>
      </c>
      <c r="K44" s="19">
        <f t="shared" si="2"/>
        <v>51</v>
      </c>
      <c r="L44" s="19">
        <f t="shared" si="3"/>
        <v>12</v>
      </c>
      <c r="M44" s="29">
        <f t="shared" si="4"/>
        <v>31.9</v>
      </c>
      <c r="N44" s="19">
        <f t="shared" si="5"/>
        <v>28</v>
      </c>
    </row>
    <row r="45" spans="1:14" s="27" customFormat="1" ht="12.75">
      <c r="A45" s="1">
        <v>35</v>
      </c>
      <c r="B45" s="2" t="s">
        <v>34</v>
      </c>
      <c r="C45" s="19"/>
      <c r="D45" s="30"/>
      <c r="E45" s="30"/>
      <c r="F45" s="30"/>
      <c r="G45" s="20">
        <f>C45/'П 1'!C43</f>
        <v>0</v>
      </c>
      <c r="H45" s="20">
        <f>E45/'П 1'!C43</f>
        <v>0</v>
      </c>
      <c r="I45" s="20">
        <f t="shared" si="0"/>
        <v>0</v>
      </c>
      <c r="J45" s="19">
        <f t="shared" si="1"/>
        <v>82</v>
      </c>
      <c r="K45" s="19">
        <f t="shared" si="2"/>
        <v>82</v>
      </c>
      <c r="L45" s="19">
        <f t="shared" si="3"/>
        <v>82</v>
      </c>
      <c r="M45" s="29">
        <f t="shared" si="4"/>
        <v>82</v>
      </c>
      <c r="N45" s="19">
        <f t="shared" si="5"/>
        <v>82</v>
      </c>
    </row>
    <row r="46" spans="1:14" ht="12.75">
      <c r="A46" s="1">
        <v>36</v>
      </c>
      <c r="B46" s="2" t="s">
        <v>35</v>
      </c>
      <c r="C46" s="19">
        <v>8</v>
      </c>
      <c r="D46" s="30">
        <v>272</v>
      </c>
      <c r="E46" s="30">
        <v>272</v>
      </c>
      <c r="F46" s="30">
        <v>84</v>
      </c>
      <c r="G46" s="20">
        <f>C46/'П 1'!C44</f>
        <v>0.25</v>
      </c>
      <c r="H46" s="20">
        <f>E46/'П 1'!C44</f>
        <v>8.5</v>
      </c>
      <c r="I46" s="20">
        <f t="shared" si="0"/>
        <v>0.3088235294117647</v>
      </c>
      <c r="J46" s="19">
        <f t="shared" si="1"/>
        <v>14</v>
      </c>
      <c r="K46" s="19">
        <f t="shared" si="2"/>
        <v>34</v>
      </c>
      <c r="L46" s="19">
        <f t="shared" si="3"/>
        <v>48</v>
      </c>
      <c r="M46" s="29">
        <f t="shared" si="4"/>
        <v>37</v>
      </c>
      <c r="N46" s="19">
        <f t="shared" si="5"/>
        <v>44</v>
      </c>
    </row>
    <row r="47" spans="1:14" s="27" customFormat="1" ht="12.75">
      <c r="A47" s="1">
        <v>37</v>
      </c>
      <c r="B47" s="2" t="s">
        <v>36</v>
      </c>
      <c r="C47" s="19">
        <v>4</v>
      </c>
      <c r="D47" s="30">
        <v>312</v>
      </c>
      <c r="E47" s="30">
        <v>312</v>
      </c>
      <c r="F47" s="30">
        <v>100</v>
      </c>
      <c r="G47" s="20">
        <f>C47/'П 1'!C45</f>
        <v>0.2253434171940114</v>
      </c>
      <c r="H47" s="20">
        <f>E47/'П 1'!C45</f>
        <v>17.57678654113289</v>
      </c>
      <c r="I47" s="20">
        <f t="shared" si="0"/>
        <v>0.32051282051282054</v>
      </c>
      <c r="J47" s="19">
        <f t="shared" si="1"/>
        <v>19</v>
      </c>
      <c r="K47" s="19">
        <f t="shared" si="2"/>
        <v>15</v>
      </c>
      <c r="L47" s="19">
        <f t="shared" si="3"/>
        <v>47</v>
      </c>
      <c r="M47" s="29">
        <f t="shared" si="4"/>
        <v>31.8</v>
      </c>
      <c r="N47" s="19">
        <f t="shared" si="5"/>
        <v>26</v>
      </c>
    </row>
    <row r="48" spans="1:14" s="27" customFormat="1" ht="12.75">
      <c r="A48" s="1">
        <v>38</v>
      </c>
      <c r="B48" s="2" t="s">
        <v>37</v>
      </c>
      <c r="C48" s="19">
        <v>2</v>
      </c>
      <c r="D48" s="30">
        <v>112</v>
      </c>
      <c r="E48" s="30">
        <v>112</v>
      </c>
      <c r="F48" s="30">
        <v>112</v>
      </c>
      <c r="G48" s="20">
        <f>C48/'П 1'!C46</f>
        <v>0.10810810810810811</v>
      </c>
      <c r="H48" s="20">
        <f>E48/'П 1'!C46</f>
        <v>6.054054054054054</v>
      </c>
      <c r="I48" s="20">
        <f t="shared" si="0"/>
        <v>1</v>
      </c>
      <c r="J48" s="19">
        <f t="shared" si="1"/>
        <v>44</v>
      </c>
      <c r="K48" s="19">
        <f t="shared" si="2"/>
        <v>41</v>
      </c>
      <c r="L48" s="19">
        <f t="shared" si="3"/>
        <v>12</v>
      </c>
      <c r="M48" s="29">
        <f t="shared" si="4"/>
        <v>27.1</v>
      </c>
      <c r="N48" s="19">
        <f t="shared" si="5"/>
        <v>18</v>
      </c>
    </row>
    <row r="49" spans="1:14" ht="12.75">
      <c r="A49" s="1">
        <v>39</v>
      </c>
      <c r="B49" s="2" t="s">
        <v>38</v>
      </c>
      <c r="C49" s="19">
        <v>2</v>
      </c>
      <c r="D49" s="30">
        <v>112</v>
      </c>
      <c r="E49" s="30">
        <v>112</v>
      </c>
      <c r="F49" s="30"/>
      <c r="G49" s="20">
        <f>C49/'П 1'!C47</f>
        <v>0.10526315789473684</v>
      </c>
      <c r="H49" s="20">
        <f>E49/'П 1'!C47</f>
        <v>5.894736842105263</v>
      </c>
      <c r="I49" s="20">
        <f t="shared" si="0"/>
        <v>0</v>
      </c>
      <c r="J49" s="19">
        <f t="shared" si="1"/>
        <v>45</v>
      </c>
      <c r="K49" s="19">
        <f t="shared" si="2"/>
        <v>43</v>
      </c>
      <c r="L49" s="19">
        <f t="shared" si="3"/>
        <v>66</v>
      </c>
      <c r="M49" s="29">
        <f t="shared" si="4"/>
        <v>54.9</v>
      </c>
      <c r="N49" s="19">
        <f t="shared" si="5"/>
        <v>65</v>
      </c>
    </row>
    <row r="50" spans="1:14" ht="12.75">
      <c r="A50" s="1">
        <v>40</v>
      </c>
      <c r="B50" s="2" t="s">
        <v>39</v>
      </c>
      <c r="C50" s="19">
        <v>19</v>
      </c>
      <c r="D50" s="30">
        <v>4902</v>
      </c>
      <c r="E50" s="30">
        <v>4902</v>
      </c>
      <c r="F50" s="30">
        <v>1058.8</v>
      </c>
      <c r="G50" s="20">
        <f>C50/'П 1'!C48</f>
        <v>0.18095238095238095</v>
      </c>
      <c r="H50" s="20">
        <f>E50/'П 1'!C48</f>
        <v>46.68571428571428</v>
      </c>
      <c r="I50" s="20">
        <f t="shared" si="0"/>
        <v>0.21599347205222358</v>
      </c>
      <c r="J50" s="19">
        <f t="shared" si="1"/>
        <v>23</v>
      </c>
      <c r="K50" s="19">
        <f t="shared" si="2"/>
        <v>4</v>
      </c>
      <c r="L50" s="19">
        <f t="shared" si="3"/>
        <v>52</v>
      </c>
      <c r="M50" s="29">
        <f t="shared" si="4"/>
        <v>31.8</v>
      </c>
      <c r="N50" s="19">
        <f t="shared" si="5"/>
        <v>26</v>
      </c>
    </row>
    <row r="51" spans="1:14" ht="12.75">
      <c r="A51" s="1">
        <v>41</v>
      </c>
      <c r="B51" s="2" t="s">
        <v>40</v>
      </c>
      <c r="C51" s="19">
        <v>9</v>
      </c>
      <c r="D51" s="30">
        <v>2132.4</v>
      </c>
      <c r="E51" s="30">
        <v>2132.4</v>
      </c>
      <c r="F51" s="30">
        <v>340</v>
      </c>
      <c r="G51" s="20">
        <f>C51/'П 1'!C49</f>
        <v>0.1487603305785124</v>
      </c>
      <c r="H51" s="20">
        <f>E51/'П 1'!C49</f>
        <v>35.24628099173554</v>
      </c>
      <c r="I51" s="20">
        <f t="shared" si="0"/>
        <v>0.15944475708122302</v>
      </c>
      <c r="J51" s="19">
        <f t="shared" si="1"/>
        <v>34</v>
      </c>
      <c r="K51" s="19">
        <f t="shared" si="2"/>
        <v>6</v>
      </c>
      <c r="L51" s="19">
        <f t="shared" si="3"/>
        <v>56</v>
      </c>
      <c r="M51" s="29">
        <f t="shared" si="4"/>
        <v>36.6</v>
      </c>
      <c r="N51" s="19">
        <f t="shared" si="5"/>
        <v>43</v>
      </c>
    </row>
    <row r="52" spans="1:14" ht="12.75">
      <c r="A52" s="1">
        <v>42</v>
      </c>
      <c r="B52" s="2" t="s">
        <v>41</v>
      </c>
      <c r="C52" s="19">
        <v>5</v>
      </c>
      <c r="D52" s="30">
        <v>532</v>
      </c>
      <c r="E52" s="30">
        <v>332</v>
      </c>
      <c r="F52" s="30">
        <v>132</v>
      </c>
      <c r="G52" s="20">
        <f>C52/'П 1'!C50</f>
        <v>0.16724706744868034</v>
      </c>
      <c r="H52" s="20">
        <f>E52/'П 1'!C50</f>
        <v>11.105205278592376</v>
      </c>
      <c r="I52" s="20">
        <f t="shared" si="0"/>
        <v>0.39759036144578314</v>
      </c>
      <c r="J52" s="19">
        <f t="shared" si="1"/>
        <v>27</v>
      </c>
      <c r="K52" s="19">
        <f t="shared" si="2"/>
        <v>26</v>
      </c>
      <c r="L52" s="19">
        <f t="shared" si="3"/>
        <v>43</v>
      </c>
      <c r="M52" s="29">
        <f t="shared" si="4"/>
        <v>34.7</v>
      </c>
      <c r="N52" s="19">
        <f t="shared" si="5"/>
        <v>36</v>
      </c>
    </row>
    <row r="53" spans="1:14" s="27" customFormat="1" ht="12.75">
      <c r="A53" s="1">
        <v>43</v>
      </c>
      <c r="B53" s="2" t="s">
        <v>42</v>
      </c>
      <c r="C53" s="19"/>
      <c r="D53" s="30"/>
      <c r="E53" s="30"/>
      <c r="F53" s="30"/>
      <c r="G53" s="20">
        <f>C53/'П 1'!C51</f>
        <v>0</v>
      </c>
      <c r="H53" s="20">
        <f>E53/'П 1'!C51</f>
        <v>0</v>
      </c>
      <c r="I53" s="20">
        <f t="shared" si="0"/>
        <v>0</v>
      </c>
      <c r="J53" s="19">
        <f t="shared" si="1"/>
        <v>82</v>
      </c>
      <c r="K53" s="19">
        <f t="shared" si="2"/>
        <v>82</v>
      </c>
      <c r="L53" s="19">
        <f t="shared" si="3"/>
        <v>82</v>
      </c>
      <c r="M53" s="29">
        <f t="shared" si="4"/>
        <v>82</v>
      </c>
      <c r="N53" s="19">
        <f t="shared" si="5"/>
        <v>82</v>
      </c>
    </row>
    <row r="54" spans="1:14" ht="12.75">
      <c r="A54" s="1">
        <v>44</v>
      </c>
      <c r="B54" s="2" t="s">
        <v>43</v>
      </c>
      <c r="C54" s="19">
        <v>3</v>
      </c>
      <c r="D54" s="30">
        <v>300</v>
      </c>
      <c r="E54" s="30">
        <v>300</v>
      </c>
      <c r="F54" s="30">
        <v>400</v>
      </c>
      <c r="G54" s="20">
        <f>C54/'П 1'!C52</f>
        <v>0.05357142857142857</v>
      </c>
      <c r="H54" s="20">
        <f>E54/'П 1'!C52</f>
        <v>5.357142857142857</v>
      </c>
      <c r="I54" s="20">
        <f t="shared" si="0"/>
        <v>1.3333333333333333</v>
      </c>
      <c r="J54" s="19">
        <f t="shared" si="1"/>
        <v>62</v>
      </c>
      <c r="K54" s="19">
        <f t="shared" si="2"/>
        <v>46</v>
      </c>
      <c r="L54" s="19">
        <f t="shared" si="3"/>
        <v>6</v>
      </c>
      <c r="M54" s="29">
        <f t="shared" si="4"/>
        <v>29.2</v>
      </c>
      <c r="N54" s="19">
        <f t="shared" si="5"/>
        <v>21</v>
      </c>
    </row>
    <row r="55" spans="1:14" ht="12.75">
      <c r="A55" s="1">
        <v>45</v>
      </c>
      <c r="B55" s="2" t="s">
        <v>44</v>
      </c>
      <c r="C55" s="19"/>
      <c r="D55" s="30"/>
      <c r="E55" s="30"/>
      <c r="F55" s="30">
        <v>100</v>
      </c>
      <c r="G55" s="20">
        <f>C55/'П 1'!C53</f>
        <v>0</v>
      </c>
      <c r="H55" s="20">
        <f>E55/'П 1'!C53</f>
        <v>0</v>
      </c>
      <c r="I55" s="20">
        <f t="shared" si="0"/>
        <v>0</v>
      </c>
      <c r="J55" s="19">
        <f t="shared" si="1"/>
        <v>82</v>
      </c>
      <c r="K55" s="19">
        <f t="shared" si="2"/>
        <v>82</v>
      </c>
      <c r="L55" s="19">
        <f t="shared" si="3"/>
        <v>82</v>
      </c>
      <c r="M55" s="29">
        <f t="shared" si="4"/>
        <v>82</v>
      </c>
      <c r="N55" s="19">
        <f t="shared" si="5"/>
        <v>82</v>
      </c>
    </row>
    <row r="56" spans="1:14" s="27" customFormat="1" ht="12.75">
      <c r="A56" s="1">
        <v>46</v>
      </c>
      <c r="B56" s="2" t="s">
        <v>45</v>
      </c>
      <c r="C56" s="19">
        <v>13</v>
      </c>
      <c r="D56" s="30">
        <v>3945</v>
      </c>
      <c r="E56" s="30">
        <v>3945</v>
      </c>
      <c r="F56" s="30">
        <v>427</v>
      </c>
      <c r="G56" s="20">
        <f>C56/'П 1'!C54</f>
        <v>0.2549019607843137</v>
      </c>
      <c r="H56" s="20">
        <f>E56/'П 1'!C54</f>
        <v>77.3529411764706</v>
      </c>
      <c r="I56" s="20">
        <f t="shared" si="0"/>
        <v>0.1082382762991128</v>
      </c>
      <c r="J56" s="19">
        <f t="shared" si="1"/>
        <v>13</v>
      </c>
      <c r="K56" s="19">
        <f t="shared" si="2"/>
        <v>2</v>
      </c>
      <c r="L56" s="19">
        <f t="shared" si="3"/>
        <v>59</v>
      </c>
      <c r="M56" s="29">
        <f t="shared" si="4"/>
        <v>32.7</v>
      </c>
      <c r="N56" s="19">
        <f t="shared" si="5"/>
        <v>30</v>
      </c>
    </row>
    <row r="57" spans="1:14" ht="12.75">
      <c r="A57" s="1">
        <v>47</v>
      </c>
      <c r="B57" s="2" t="s">
        <v>46</v>
      </c>
      <c r="C57" s="19">
        <v>3</v>
      </c>
      <c r="D57" s="30">
        <v>212</v>
      </c>
      <c r="E57" s="30">
        <v>100</v>
      </c>
      <c r="F57" s="30">
        <v>132</v>
      </c>
      <c r="G57" s="20">
        <f>C57/'П 1'!C55</f>
        <v>0.07142857142857142</v>
      </c>
      <c r="H57" s="20">
        <f>E57/'П 1'!C55</f>
        <v>2.380952380952381</v>
      </c>
      <c r="I57" s="20">
        <f t="shared" si="0"/>
        <v>1.32</v>
      </c>
      <c r="J57" s="19">
        <f t="shared" si="1"/>
        <v>57</v>
      </c>
      <c r="K57" s="19">
        <f t="shared" si="2"/>
        <v>64</v>
      </c>
      <c r="L57" s="19">
        <f t="shared" si="3"/>
        <v>7</v>
      </c>
      <c r="M57" s="29">
        <f t="shared" si="4"/>
        <v>34.1</v>
      </c>
      <c r="N57" s="19">
        <f t="shared" si="5"/>
        <v>34</v>
      </c>
    </row>
    <row r="58" spans="1:14" s="27" customFormat="1" ht="12.75">
      <c r="A58" s="1">
        <v>48</v>
      </c>
      <c r="B58" s="2" t="s">
        <v>47</v>
      </c>
      <c r="C58" s="19">
        <v>2</v>
      </c>
      <c r="D58" s="30">
        <v>112</v>
      </c>
      <c r="E58" s="30">
        <v>112</v>
      </c>
      <c r="F58" s="30">
        <v>12</v>
      </c>
      <c r="G58" s="20">
        <f>C58/'П 1'!C56</f>
        <v>0.05263157894736842</v>
      </c>
      <c r="H58" s="20">
        <f>E58/'П 1'!C56</f>
        <v>2.9473684210526314</v>
      </c>
      <c r="I58" s="20">
        <f t="shared" si="0"/>
        <v>0.10714285714285714</v>
      </c>
      <c r="J58" s="19">
        <f t="shared" si="1"/>
        <v>64</v>
      </c>
      <c r="K58" s="19">
        <f t="shared" si="2"/>
        <v>58</v>
      </c>
      <c r="L58" s="19">
        <f t="shared" si="3"/>
        <v>60</v>
      </c>
      <c r="M58" s="29">
        <f t="shared" si="4"/>
        <v>60.2</v>
      </c>
      <c r="N58" s="19">
        <f t="shared" si="5"/>
        <v>68</v>
      </c>
    </row>
    <row r="59" spans="1:14" ht="12.75">
      <c r="A59" s="1">
        <v>49</v>
      </c>
      <c r="B59" s="2" t="s">
        <v>48</v>
      </c>
      <c r="C59" s="19">
        <v>4</v>
      </c>
      <c r="D59" s="30">
        <v>144</v>
      </c>
      <c r="E59" s="30">
        <v>32</v>
      </c>
      <c r="F59" s="30">
        <v>32</v>
      </c>
      <c r="G59" s="20">
        <f>C59/'П 1'!C57</f>
        <v>0.17391304347826086</v>
      </c>
      <c r="H59" s="20">
        <f>E59/'П 1'!C57</f>
        <v>1.391304347826087</v>
      </c>
      <c r="I59" s="20">
        <f t="shared" si="0"/>
        <v>1</v>
      </c>
      <c r="J59" s="19">
        <f t="shared" si="1"/>
        <v>25</v>
      </c>
      <c r="K59" s="19">
        <f t="shared" si="2"/>
        <v>68</v>
      </c>
      <c r="L59" s="19">
        <f t="shared" si="3"/>
        <v>12</v>
      </c>
      <c r="M59" s="29">
        <f t="shared" si="4"/>
        <v>31.4</v>
      </c>
      <c r="N59" s="19">
        <f t="shared" si="5"/>
        <v>23</v>
      </c>
    </row>
    <row r="60" spans="1:14" ht="12.75">
      <c r="A60" s="1">
        <v>50</v>
      </c>
      <c r="B60" s="2" t="s">
        <v>49</v>
      </c>
      <c r="C60" s="19">
        <v>2</v>
      </c>
      <c r="D60" s="30">
        <v>112</v>
      </c>
      <c r="E60" s="30">
        <v>112</v>
      </c>
      <c r="F60" s="30"/>
      <c r="G60" s="20">
        <f>C60/'П 1'!C58</f>
        <v>0.08333333333333333</v>
      </c>
      <c r="H60" s="20">
        <f>E60/'П 1'!C58</f>
        <v>4.666666666666667</v>
      </c>
      <c r="I60" s="20">
        <f t="shared" si="0"/>
        <v>0</v>
      </c>
      <c r="J60" s="19">
        <f t="shared" si="1"/>
        <v>49</v>
      </c>
      <c r="K60" s="19">
        <f t="shared" si="2"/>
        <v>49</v>
      </c>
      <c r="L60" s="19">
        <f t="shared" si="3"/>
        <v>66</v>
      </c>
      <c r="M60" s="29">
        <f t="shared" si="4"/>
        <v>57.5</v>
      </c>
      <c r="N60" s="19">
        <f t="shared" si="5"/>
        <v>67</v>
      </c>
    </row>
    <row r="61" spans="1:14" ht="12.75">
      <c r="A61" s="1">
        <v>51</v>
      </c>
      <c r="B61" s="2" t="s">
        <v>50</v>
      </c>
      <c r="C61" s="19">
        <v>27</v>
      </c>
      <c r="D61" s="30">
        <v>1399</v>
      </c>
      <c r="E61" s="30">
        <v>1399</v>
      </c>
      <c r="F61" s="30">
        <v>840.5</v>
      </c>
      <c r="G61" s="20">
        <f>C61/'П 1'!C59</f>
        <v>0.6</v>
      </c>
      <c r="H61" s="20">
        <f>E61/'П 1'!C59</f>
        <v>31.08888888888889</v>
      </c>
      <c r="I61" s="20">
        <f t="shared" si="0"/>
        <v>0.6007862759113652</v>
      </c>
      <c r="J61" s="19">
        <f t="shared" si="1"/>
        <v>2</v>
      </c>
      <c r="K61" s="19">
        <f t="shared" si="2"/>
        <v>7</v>
      </c>
      <c r="L61" s="19">
        <f t="shared" si="3"/>
        <v>36</v>
      </c>
      <c r="M61" s="29">
        <f t="shared" si="4"/>
        <v>20.5</v>
      </c>
      <c r="N61" s="19">
        <f t="shared" si="5"/>
        <v>6</v>
      </c>
    </row>
    <row r="62" spans="1:14" ht="12.75">
      <c r="A62" s="1">
        <v>52</v>
      </c>
      <c r="B62" s="2" t="s">
        <v>51</v>
      </c>
      <c r="C62" s="19">
        <v>1</v>
      </c>
      <c r="D62" s="30">
        <v>100</v>
      </c>
      <c r="E62" s="30">
        <v>100</v>
      </c>
      <c r="F62" s="30">
        <v>104.3</v>
      </c>
      <c r="G62" s="20">
        <f>C62/'П 1'!C60</f>
        <v>0.02690549904172195</v>
      </c>
      <c r="H62" s="20">
        <f>E62/'П 1'!C60</f>
        <v>2.690549904172195</v>
      </c>
      <c r="I62" s="20">
        <f t="shared" si="0"/>
        <v>1.043</v>
      </c>
      <c r="J62" s="19">
        <f t="shared" si="1"/>
        <v>72</v>
      </c>
      <c r="K62" s="19">
        <f t="shared" si="2"/>
        <v>61</v>
      </c>
      <c r="L62" s="19">
        <f t="shared" si="3"/>
        <v>11</v>
      </c>
      <c r="M62" s="29">
        <f t="shared" si="4"/>
        <v>38.2</v>
      </c>
      <c r="N62" s="19">
        <f t="shared" si="5"/>
        <v>47</v>
      </c>
    </row>
    <row r="63" spans="1:14" ht="12.75">
      <c r="A63" s="1">
        <v>53</v>
      </c>
      <c r="B63" s="2" t="s">
        <v>52</v>
      </c>
      <c r="C63" s="19">
        <v>3</v>
      </c>
      <c r="D63" s="30">
        <v>300</v>
      </c>
      <c r="E63" s="30">
        <v>300</v>
      </c>
      <c r="F63" s="30">
        <v>200</v>
      </c>
      <c r="G63" s="20">
        <f>C63/'П 1'!C61</f>
        <v>0.16666666666666666</v>
      </c>
      <c r="H63" s="20">
        <f>E63/'П 1'!C61</f>
        <v>16.666666666666668</v>
      </c>
      <c r="I63" s="20">
        <f t="shared" si="0"/>
        <v>0.6666666666666666</v>
      </c>
      <c r="J63" s="19">
        <f t="shared" si="1"/>
        <v>28</v>
      </c>
      <c r="K63" s="19">
        <f t="shared" si="2"/>
        <v>16</v>
      </c>
      <c r="L63" s="19">
        <f t="shared" si="3"/>
        <v>32</v>
      </c>
      <c r="M63" s="29">
        <f t="shared" si="4"/>
        <v>26.4</v>
      </c>
      <c r="N63" s="19">
        <f t="shared" si="5"/>
        <v>16</v>
      </c>
    </row>
    <row r="64" spans="1:14" ht="12.75">
      <c r="A64" s="1">
        <v>54</v>
      </c>
      <c r="B64" s="2" t="s">
        <v>53</v>
      </c>
      <c r="C64" s="19">
        <v>27</v>
      </c>
      <c r="D64" s="30">
        <v>2347.6</v>
      </c>
      <c r="E64" s="30">
        <v>2313.7</v>
      </c>
      <c r="F64" s="30">
        <v>1333.7</v>
      </c>
      <c r="G64" s="20">
        <f>C64/'П 1'!C62</f>
        <v>0.46551724137931033</v>
      </c>
      <c r="H64" s="20">
        <f>E64/'П 1'!C62</f>
        <v>39.891379310344824</v>
      </c>
      <c r="I64" s="20">
        <f t="shared" si="0"/>
        <v>0.5764360115831785</v>
      </c>
      <c r="J64" s="19">
        <f t="shared" si="1"/>
        <v>5</v>
      </c>
      <c r="K64" s="19">
        <f t="shared" si="2"/>
        <v>5</v>
      </c>
      <c r="L64" s="19">
        <f t="shared" si="3"/>
        <v>37</v>
      </c>
      <c r="M64" s="29">
        <f t="shared" si="4"/>
        <v>21</v>
      </c>
      <c r="N64" s="19">
        <f t="shared" si="5"/>
        <v>8</v>
      </c>
    </row>
    <row r="65" spans="1:14" ht="12.75">
      <c r="A65" s="1">
        <v>55</v>
      </c>
      <c r="B65" s="2" t="s">
        <v>54</v>
      </c>
      <c r="C65" s="19">
        <v>5</v>
      </c>
      <c r="D65" s="30">
        <v>632</v>
      </c>
      <c r="E65" s="30">
        <v>620</v>
      </c>
      <c r="F65" s="30">
        <v>132</v>
      </c>
      <c r="G65" s="20">
        <f>C65/'П 1'!C63</f>
        <v>0.20833333333333334</v>
      </c>
      <c r="H65" s="20">
        <f>E65/'П 1'!C63</f>
        <v>25.833333333333332</v>
      </c>
      <c r="I65" s="20">
        <f t="shared" si="0"/>
        <v>0.2129032258064516</v>
      </c>
      <c r="J65" s="19">
        <f t="shared" si="1"/>
        <v>21</v>
      </c>
      <c r="K65" s="19">
        <f t="shared" si="2"/>
        <v>9</v>
      </c>
      <c r="L65" s="19">
        <f t="shared" si="3"/>
        <v>53</v>
      </c>
      <c r="M65" s="29">
        <f t="shared" si="4"/>
        <v>33.4</v>
      </c>
      <c r="N65" s="19">
        <f t="shared" si="5"/>
        <v>31</v>
      </c>
    </row>
    <row r="66" spans="1:14" ht="12.75">
      <c r="A66" s="1">
        <v>56</v>
      </c>
      <c r="B66" s="2" t="s">
        <v>55</v>
      </c>
      <c r="C66" s="19">
        <v>6</v>
      </c>
      <c r="D66" s="30">
        <v>603.7</v>
      </c>
      <c r="E66" s="30">
        <v>603.7</v>
      </c>
      <c r="F66" s="30">
        <v>124.8</v>
      </c>
      <c r="G66" s="20">
        <f>C66/'П 1'!C64</f>
        <v>0.12</v>
      </c>
      <c r="H66" s="20">
        <f>E66/'П 1'!C64</f>
        <v>12.074000000000002</v>
      </c>
      <c r="I66" s="20">
        <f t="shared" si="0"/>
        <v>0.20672519463309588</v>
      </c>
      <c r="J66" s="19">
        <f t="shared" si="1"/>
        <v>41</v>
      </c>
      <c r="K66" s="19">
        <f t="shared" si="2"/>
        <v>20</v>
      </c>
      <c r="L66" s="19">
        <f t="shared" si="3"/>
        <v>54</v>
      </c>
      <c r="M66" s="29">
        <f t="shared" si="4"/>
        <v>41.2</v>
      </c>
      <c r="N66" s="19">
        <f t="shared" si="5"/>
        <v>57</v>
      </c>
    </row>
    <row r="67" spans="1:14" s="27" customFormat="1" ht="12.75">
      <c r="A67" s="1">
        <v>57</v>
      </c>
      <c r="B67" s="2" t="s">
        <v>56</v>
      </c>
      <c r="C67" s="19">
        <v>13</v>
      </c>
      <c r="D67" s="30">
        <v>16941.8</v>
      </c>
      <c r="E67" s="30">
        <v>4416.8</v>
      </c>
      <c r="F67" s="30">
        <v>100</v>
      </c>
      <c r="G67" s="20">
        <f>C67/'П 1'!C65</f>
        <v>0.14689265536723164</v>
      </c>
      <c r="H67" s="20">
        <f>E67/'П 1'!C65</f>
        <v>49.907344632768364</v>
      </c>
      <c r="I67" s="20">
        <f t="shared" si="0"/>
        <v>0.022640825937330192</v>
      </c>
      <c r="J67" s="19">
        <f t="shared" si="1"/>
        <v>36</v>
      </c>
      <c r="K67" s="19">
        <f t="shared" si="2"/>
        <v>3</v>
      </c>
      <c r="L67" s="19">
        <f t="shared" si="3"/>
        <v>65</v>
      </c>
      <c r="M67" s="29">
        <f t="shared" si="4"/>
        <v>40.6</v>
      </c>
      <c r="N67" s="19">
        <f t="shared" si="5"/>
        <v>54</v>
      </c>
    </row>
    <row r="68" spans="1:14" ht="12.75">
      <c r="A68" s="1">
        <v>58</v>
      </c>
      <c r="B68" s="2" t="s">
        <v>57</v>
      </c>
      <c r="C68" s="19">
        <v>3</v>
      </c>
      <c r="D68" s="30">
        <v>300</v>
      </c>
      <c r="E68" s="30">
        <v>300</v>
      </c>
      <c r="F68" s="30">
        <v>520.2</v>
      </c>
      <c r="G68" s="20">
        <f>C68/'П 1'!C66</f>
        <v>0.07692307692307693</v>
      </c>
      <c r="H68" s="20">
        <f>E68/'П 1'!C66</f>
        <v>7.6923076923076925</v>
      </c>
      <c r="I68" s="20">
        <f t="shared" si="0"/>
        <v>1.7340000000000002</v>
      </c>
      <c r="J68" s="19">
        <f t="shared" si="1"/>
        <v>55</v>
      </c>
      <c r="K68" s="19">
        <f t="shared" si="2"/>
        <v>37</v>
      </c>
      <c r="L68" s="19">
        <f t="shared" si="3"/>
        <v>4</v>
      </c>
      <c r="M68" s="29">
        <f t="shared" si="4"/>
        <v>24.1</v>
      </c>
      <c r="N68" s="19">
        <f t="shared" si="5"/>
        <v>13</v>
      </c>
    </row>
    <row r="69" spans="1:14" ht="12.75">
      <c r="A69" s="1">
        <v>59</v>
      </c>
      <c r="B69" s="2" t="s">
        <v>58</v>
      </c>
      <c r="C69" s="19">
        <v>3</v>
      </c>
      <c r="D69" s="30">
        <v>124</v>
      </c>
      <c r="E69" s="30">
        <v>124</v>
      </c>
      <c r="F69" s="30">
        <v>124</v>
      </c>
      <c r="G69" s="20">
        <f>C69/'П 1'!C67</f>
        <v>0.16513346403257426</v>
      </c>
      <c r="H69" s="20">
        <f>E69/'П 1'!C67</f>
        <v>6.825516513346403</v>
      </c>
      <c r="I69" s="20">
        <f t="shared" si="0"/>
        <v>1</v>
      </c>
      <c r="J69" s="19">
        <f t="shared" si="1"/>
        <v>32</v>
      </c>
      <c r="K69" s="19">
        <f t="shared" si="2"/>
        <v>40</v>
      </c>
      <c r="L69" s="19">
        <f t="shared" si="3"/>
        <v>12</v>
      </c>
      <c r="M69" s="29">
        <f t="shared" si="4"/>
        <v>24.4</v>
      </c>
      <c r="N69" s="19">
        <f t="shared" si="5"/>
        <v>14</v>
      </c>
    </row>
    <row r="70" spans="1:14" ht="12.75">
      <c r="A70" s="1">
        <v>60</v>
      </c>
      <c r="B70" s="2" t="s">
        <v>59</v>
      </c>
      <c r="C70" s="19">
        <v>10</v>
      </c>
      <c r="D70" s="30">
        <v>736</v>
      </c>
      <c r="E70" s="30">
        <v>636</v>
      </c>
      <c r="F70" s="30">
        <v>324</v>
      </c>
      <c r="G70" s="20">
        <f>C70/'П 1'!C68</f>
        <v>0.16129032258064516</v>
      </c>
      <c r="H70" s="20">
        <f>E70/'П 1'!C68</f>
        <v>10.258064516129032</v>
      </c>
      <c r="I70" s="20">
        <f t="shared" si="0"/>
        <v>0.5094339622641509</v>
      </c>
      <c r="J70" s="19">
        <f t="shared" si="1"/>
        <v>33</v>
      </c>
      <c r="K70" s="19">
        <f t="shared" si="2"/>
        <v>29</v>
      </c>
      <c r="L70" s="19">
        <f t="shared" si="3"/>
        <v>39</v>
      </c>
      <c r="M70" s="29">
        <f t="shared" si="4"/>
        <v>34.8</v>
      </c>
      <c r="N70" s="19">
        <f t="shared" si="5"/>
        <v>37</v>
      </c>
    </row>
    <row r="71" spans="1:14" ht="12.75">
      <c r="A71" s="1">
        <v>61</v>
      </c>
      <c r="B71" s="2" t="s">
        <v>60</v>
      </c>
      <c r="C71" s="19">
        <v>2</v>
      </c>
      <c r="D71" s="30">
        <v>24</v>
      </c>
      <c r="E71" s="30">
        <v>24</v>
      </c>
      <c r="F71" s="30">
        <v>24</v>
      </c>
      <c r="G71" s="20">
        <f>C71/'П 1'!C69</f>
        <v>0.10526315789473684</v>
      </c>
      <c r="H71" s="20">
        <f>E71/'П 1'!C69</f>
        <v>1.263157894736842</v>
      </c>
      <c r="I71" s="20">
        <f t="shared" si="0"/>
        <v>1</v>
      </c>
      <c r="J71" s="19">
        <f t="shared" si="1"/>
        <v>45</v>
      </c>
      <c r="K71" s="19">
        <f t="shared" si="2"/>
        <v>69</v>
      </c>
      <c r="L71" s="19">
        <f t="shared" si="3"/>
        <v>12</v>
      </c>
      <c r="M71" s="29">
        <f t="shared" si="4"/>
        <v>35.7</v>
      </c>
      <c r="N71" s="19">
        <f t="shared" si="5"/>
        <v>40</v>
      </c>
    </row>
    <row r="72" spans="1:14" s="27" customFormat="1" ht="12.75">
      <c r="A72" s="1">
        <v>62</v>
      </c>
      <c r="B72" s="2" t="s">
        <v>61</v>
      </c>
      <c r="C72" s="19">
        <v>6</v>
      </c>
      <c r="D72" s="30">
        <v>360</v>
      </c>
      <c r="E72" s="30">
        <v>360</v>
      </c>
      <c r="F72" s="30">
        <v>12</v>
      </c>
      <c r="G72" s="20">
        <f>C72/'П 1'!C70</f>
        <v>0.24</v>
      </c>
      <c r="H72" s="20">
        <f>E72/'П 1'!C70</f>
        <v>14.4</v>
      </c>
      <c r="I72" s="20">
        <f t="shared" si="0"/>
        <v>0.03333333333333333</v>
      </c>
      <c r="J72" s="19">
        <f t="shared" si="1"/>
        <v>16</v>
      </c>
      <c r="K72" s="19">
        <f t="shared" si="2"/>
        <v>18</v>
      </c>
      <c r="L72" s="19">
        <f t="shared" si="3"/>
        <v>64</v>
      </c>
      <c r="M72" s="29">
        <f t="shared" si="4"/>
        <v>40.6</v>
      </c>
      <c r="N72" s="19">
        <f t="shared" si="5"/>
        <v>54</v>
      </c>
    </row>
    <row r="73" spans="1:14" ht="12.75">
      <c r="A73" s="1">
        <v>63</v>
      </c>
      <c r="B73" s="2" t="s">
        <v>62</v>
      </c>
      <c r="C73" s="19">
        <v>24</v>
      </c>
      <c r="D73" s="30">
        <v>1040</v>
      </c>
      <c r="E73" s="30">
        <v>1040</v>
      </c>
      <c r="F73" s="30">
        <v>900</v>
      </c>
      <c r="G73" s="20">
        <f>C73/'П 1'!C71</f>
        <v>0.5853658536585366</v>
      </c>
      <c r="H73" s="20">
        <f>E73/'П 1'!C71</f>
        <v>25.365853658536587</v>
      </c>
      <c r="I73" s="20">
        <f t="shared" si="0"/>
        <v>0.8653846153846154</v>
      </c>
      <c r="J73" s="19">
        <f t="shared" si="1"/>
        <v>3</v>
      </c>
      <c r="K73" s="19">
        <f t="shared" si="2"/>
        <v>10</v>
      </c>
      <c r="L73" s="19">
        <f t="shared" si="3"/>
        <v>30</v>
      </c>
      <c r="M73" s="29">
        <f t="shared" si="4"/>
        <v>18.6</v>
      </c>
      <c r="N73" s="19">
        <f t="shared" si="5"/>
        <v>4</v>
      </c>
    </row>
    <row r="74" spans="1:14" ht="12.75">
      <c r="A74" s="1">
        <v>64</v>
      </c>
      <c r="B74" s="2" t="s">
        <v>63</v>
      </c>
      <c r="C74" s="19">
        <v>7</v>
      </c>
      <c r="D74" s="30">
        <v>348</v>
      </c>
      <c r="E74" s="30">
        <v>348</v>
      </c>
      <c r="F74" s="30">
        <v>336</v>
      </c>
      <c r="G74" s="20">
        <f>C74/'П 1'!C72</f>
        <v>0.28</v>
      </c>
      <c r="H74" s="20">
        <f>E74/'П 1'!C72</f>
        <v>13.92</v>
      </c>
      <c r="I74" s="20">
        <f t="shared" si="0"/>
        <v>0.9655172413793104</v>
      </c>
      <c r="J74" s="19">
        <f t="shared" si="1"/>
        <v>9</v>
      </c>
      <c r="K74" s="19">
        <f t="shared" si="2"/>
        <v>19</v>
      </c>
      <c r="L74" s="19">
        <f t="shared" si="3"/>
        <v>27</v>
      </c>
      <c r="M74" s="29">
        <f t="shared" si="4"/>
        <v>21</v>
      </c>
      <c r="N74" s="19">
        <f t="shared" si="5"/>
        <v>8</v>
      </c>
    </row>
    <row r="75" spans="1:14" ht="12.75">
      <c r="A75" s="1">
        <v>65</v>
      </c>
      <c r="B75" s="2" t="s">
        <v>64</v>
      </c>
      <c r="C75" s="19">
        <v>15</v>
      </c>
      <c r="D75" s="30">
        <v>11578</v>
      </c>
      <c r="E75" s="30">
        <v>11578</v>
      </c>
      <c r="F75" s="30">
        <v>662.7</v>
      </c>
      <c r="G75" s="20">
        <f>C75/'П 1'!C73</f>
        <v>0.26548672566371684</v>
      </c>
      <c r="H75" s="20">
        <f>E75/'П 1'!C73</f>
        <v>204.9203539823009</v>
      </c>
      <c r="I75" s="20">
        <f t="shared" si="0"/>
        <v>0.057237864916220425</v>
      </c>
      <c r="J75" s="19">
        <f t="shared" si="1"/>
        <v>11</v>
      </c>
      <c r="K75" s="19">
        <f t="shared" si="2"/>
        <v>1</v>
      </c>
      <c r="L75" s="19">
        <f t="shared" si="3"/>
        <v>62</v>
      </c>
      <c r="M75" s="29">
        <f t="shared" si="4"/>
        <v>33.5</v>
      </c>
      <c r="N75" s="19">
        <f t="shared" si="5"/>
        <v>32</v>
      </c>
    </row>
    <row r="76" spans="1:14" s="27" customFormat="1" ht="12.75">
      <c r="A76" s="1">
        <v>66</v>
      </c>
      <c r="B76" s="2" t="s">
        <v>65</v>
      </c>
      <c r="C76" s="19">
        <v>1</v>
      </c>
      <c r="D76" s="30">
        <v>100</v>
      </c>
      <c r="E76" s="30">
        <v>100</v>
      </c>
      <c r="F76" s="30"/>
      <c r="G76" s="20">
        <f>C76/'П 1'!C74</f>
        <v>0.031746031746031744</v>
      </c>
      <c r="H76" s="20">
        <f>E76/'П 1'!C74</f>
        <v>3.1746031746031744</v>
      </c>
      <c r="I76" s="20">
        <f aca="true" t="shared" si="6" ref="I76:I92">IF(E76=0,0,F76/E76)</f>
        <v>0</v>
      </c>
      <c r="J76" s="19">
        <f aca="true" t="shared" si="7" ref="J76:J92">IF(G76=0,82,RANK(G76,G$11:G$92,0))</f>
        <v>69</v>
      </c>
      <c r="K76" s="19">
        <f aca="true" t="shared" si="8" ref="K76:K92">IF(H76=0,82,RANK(H76,H$11:H$92,0))</f>
        <v>56</v>
      </c>
      <c r="L76" s="19">
        <f aca="true" t="shared" si="9" ref="L76:L92">IF(G76=0,82,RANK(I76,I$11:I$92,0))</f>
        <v>66</v>
      </c>
      <c r="M76" s="29">
        <f aca="true" t="shared" si="10" ref="M76:M92">0.2*J76+K76*0.3+0.5*L76</f>
        <v>63.6</v>
      </c>
      <c r="N76" s="19">
        <f aca="true" t="shared" si="11" ref="N76:N92">IF(G76=0,82,RANK(M76,M$11:M$92,1))</f>
        <v>71</v>
      </c>
    </row>
    <row r="77" spans="1:14" ht="12.75">
      <c r="A77" s="1">
        <v>67</v>
      </c>
      <c r="B77" s="2" t="s">
        <v>66</v>
      </c>
      <c r="C77" s="19">
        <v>4</v>
      </c>
      <c r="D77" s="30">
        <v>224</v>
      </c>
      <c r="E77" s="30">
        <v>124</v>
      </c>
      <c r="F77" s="30">
        <v>112</v>
      </c>
      <c r="G77" s="20">
        <f>C77/'П 1'!C75</f>
        <v>0.125</v>
      </c>
      <c r="H77" s="20">
        <f>E77/'П 1'!C75</f>
        <v>3.875</v>
      </c>
      <c r="I77" s="20">
        <f t="shared" si="6"/>
        <v>0.9032258064516129</v>
      </c>
      <c r="J77" s="19">
        <f t="shared" si="7"/>
        <v>40</v>
      </c>
      <c r="K77" s="19">
        <f t="shared" si="8"/>
        <v>53</v>
      </c>
      <c r="L77" s="19">
        <f t="shared" si="9"/>
        <v>29</v>
      </c>
      <c r="M77" s="29">
        <f t="shared" si="10"/>
        <v>38.4</v>
      </c>
      <c r="N77" s="19">
        <f t="shared" si="11"/>
        <v>48</v>
      </c>
    </row>
    <row r="78" spans="1:14" s="27" customFormat="1" ht="12.75">
      <c r="A78" s="1">
        <v>68</v>
      </c>
      <c r="B78" s="2" t="s">
        <v>67</v>
      </c>
      <c r="C78" s="19">
        <v>8</v>
      </c>
      <c r="D78" s="30">
        <v>280</v>
      </c>
      <c r="E78" s="30">
        <v>100</v>
      </c>
      <c r="F78" s="30">
        <v>174</v>
      </c>
      <c r="G78" s="20">
        <f>C78/'П 1'!C76</f>
        <v>0.22857142857142856</v>
      </c>
      <c r="H78" s="20">
        <f>E78/'П 1'!C76</f>
        <v>2.857142857142857</v>
      </c>
      <c r="I78" s="20">
        <f t="shared" si="6"/>
        <v>1.74</v>
      </c>
      <c r="J78" s="19">
        <f t="shared" si="7"/>
        <v>18</v>
      </c>
      <c r="K78" s="19">
        <f t="shared" si="8"/>
        <v>59</v>
      </c>
      <c r="L78" s="19">
        <f t="shared" si="9"/>
        <v>3</v>
      </c>
      <c r="M78" s="29">
        <f t="shared" si="10"/>
        <v>22.8</v>
      </c>
      <c r="N78" s="19">
        <f t="shared" si="11"/>
        <v>12</v>
      </c>
    </row>
    <row r="79" spans="1:14" ht="12.75">
      <c r="A79" s="1">
        <v>69</v>
      </c>
      <c r="B79" s="2" t="s">
        <v>68</v>
      </c>
      <c r="C79" s="19">
        <v>1</v>
      </c>
      <c r="D79" s="30">
        <v>20</v>
      </c>
      <c r="E79" s="30">
        <v>20</v>
      </c>
      <c r="F79" s="30">
        <v>20</v>
      </c>
      <c r="G79" s="20">
        <f>C79/'П 1'!C77</f>
        <v>0.08333333333333333</v>
      </c>
      <c r="H79" s="20">
        <f>E79/'П 1'!C77</f>
        <v>1.6666666666666667</v>
      </c>
      <c r="I79" s="20">
        <f t="shared" si="6"/>
        <v>1</v>
      </c>
      <c r="J79" s="19">
        <f t="shared" si="7"/>
        <v>49</v>
      </c>
      <c r="K79" s="19">
        <f t="shared" si="8"/>
        <v>66</v>
      </c>
      <c r="L79" s="19">
        <f t="shared" si="9"/>
        <v>12</v>
      </c>
      <c r="M79" s="29">
        <f t="shared" si="10"/>
        <v>35.6</v>
      </c>
      <c r="N79" s="19">
        <f t="shared" si="11"/>
        <v>38</v>
      </c>
    </row>
    <row r="80" spans="1:14" ht="12.75">
      <c r="A80" s="1">
        <v>70</v>
      </c>
      <c r="B80" s="2" t="s">
        <v>69</v>
      </c>
      <c r="C80" s="19">
        <v>12</v>
      </c>
      <c r="D80" s="30">
        <v>1040</v>
      </c>
      <c r="E80" s="30">
        <v>1040</v>
      </c>
      <c r="F80" s="30">
        <v>640</v>
      </c>
      <c r="G80" s="20">
        <f>C80/'П 1'!C78</f>
        <v>0.34285714285714286</v>
      </c>
      <c r="H80" s="20">
        <f>E80/'П 1'!C78</f>
        <v>29.714285714285715</v>
      </c>
      <c r="I80" s="20">
        <f t="shared" si="6"/>
        <v>0.6153846153846154</v>
      </c>
      <c r="J80" s="19">
        <f t="shared" si="7"/>
        <v>7</v>
      </c>
      <c r="K80" s="19">
        <f t="shared" si="8"/>
        <v>8</v>
      </c>
      <c r="L80" s="19">
        <f t="shared" si="9"/>
        <v>35</v>
      </c>
      <c r="M80" s="29">
        <f t="shared" si="10"/>
        <v>21.3</v>
      </c>
      <c r="N80" s="19">
        <f t="shared" si="11"/>
        <v>10</v>
      </c>
    </row>
    <row r="81" spans="1:14" ht="12.75">
      <c r="A81" s="1">
        <v>71</v>
      </c>
      <c r="B81" s="2" t="s">
        <v>70</v>
      </c>
      <c r="C81" s="19">
        <v>8</v>
      </c>
      <c r="D81" s="30">
        <v>536</v>
      </c>
      <c r="E81" s="30">
        <v>436</v>
      </c>
      <c r="F81" s="30">
        <v>232.4</v>
      </c>
      <c r="G81" s="20">
        <f>C81/'П 1'!C79</f>
        <v>0.20512820512820512</v>
      </c>
      <c r="H81" s="20">
        <f>E81/'П 1'!C79</f>
        <v>11.179487179487179</v>
      </c>
      <c r="I81" s="20">
        <f t="shared" si="6"/>
        <v>0.5330275229357798</v>
      </c>
      <c r="J81" s="19">
        <f t="shared" si="7"/>
        <v>22</v>
      </c>
      <c r="K81" s="19">
        <f t="shared" si="8"/>
        <v>25</v>
      </c>
      <c r="L81" s="19">
        <f t="shared" si="9"/>
        <v>38</v>
      </c>
      <c r="M81" s="29">
        <f t="shared" si="10"/>
        <v>30.9</v>
      </c>
      <c r="N81" s="19">
        <f t="shared" si="11"/>
        <v>22</v>
      </c>
    </row>
    <row r="82" spans="1:14" ht="12.75">
      <c r="A82" s="1">
        <v>72</v>
      </c>
      <c r="B82" s="2" t="s">
        <v>71</v>
      </c>
      <c r="C82" s="19">
        <v>4</v>
      </c>
      <c r="D82" s="30">
        <v>312</v>
      </c>
      <c r="E82" s="30">
        <v>312</v>
      </c>
      <c r="F82" s="30">
        <v>121</v>
      </c>
      <c r="G82" s="20">
        <f>C82/'П 1'!C80</f>
        <v>0.14814814814814814</v>
      </c>
      <c r="H82" s="20">
        <f>E82/'П 1'!C80</f>
        <v>11.555555555555555</v>
      </c>
      <c r="I82" s="20">
        <f t="shared" si="6"/>
        <v>0.38782051282051283</v>
      </c>
      <c r="J82" s="19">
        <f t="shared" si="7"/>
        <v>35</v>
      </c>
      <c r="K82" s="19">
        <f t="shared" si="8"/>
        <v>23</v>
      </c>
      <c r="L82" s="19">
        <f t="shared" si="9"/>
        <v>44</v>
      </c>
      <c r="M82" s="29">
        <f t="shared" si="10"/>
        <v>35.9</v>
      </c>
      <c r="N82" s="19">
        <f t="shared" si="11"/>
        <v>41</v>
      </c>
    </row>
    <row r="83" spans="1:14" ht="12.75">
      <c r="A83" s="1">
        <v>73</v>
      </c>
      <c r="B83" s="2" t="s">
        <v>72</v>
      </c>
      <c r="C83" s="19">
        <v>3</v>
      </c>
      <c r="D83" s="30">
        <v>300</v>
      </c>
      <c r="E83" s="30">
        <v>300</v>
      </c>
      <c r="F83" s="30">
        <v>200</v>
      </c>
      <c r="G83" s="20">
        <f>C83/'П 1'!C81</f>
        <v>0.07481041196966591</v>
      </c>
      <c r="H83" s="20">
        <f>E83/'П 1'!C81</f>
        <v>7.481041196966591</v>
      </c>
      <c r="I83" s="20">
        <f t="shared" si="6"/>
        <v>0.6666666666666666</v>
      </c>
      <c r="J83" s="19">
        <f t="shared" si="7"/>
        <v>56</v>
      </c>
      <c r="K83" s="19">
        <f t="shared" si="8"/>
        <v>39</v>
      </c>
      <c r="L83" s="19">
        <f t="shared" si="9"/>
        <v>32</v>
      </c>
      <c r="M83" s="29">
        <f t="shared" si="10"/>
        <v>38.9</v>
      </c>
      <c r="N83" s="19">
        <f t="shared" si="11"/>
        <v>49</v>
      </c>
    </row>
    <row r="84" spans="1:14" ht="12.75">
      <c r="A84" s="1">
        <v>74</v>
      </c>
      <c r="B84" s="2" t="s">
        <v>73</v>
      </c>
      <c r="C84" s="19">
        <v>3</v>
      </c>
      <c r="D84" s="30">
        <v>36</v>
      </c>
      <c r="E84" s="30">
        <v>36</v>
      </c>
      <c r="F84" s="30">
        <v>18.2</v>
      </c>
      <c r="G84" s="20">
        <f>C84/'П 1'!C82</f>
        <v>0.1704014939309057</v>
      </c>
      <c r="H84" s="20">
        <f>E84/'П 1'!C82</f>
        <v>2.044817927170868</v>
      </c>
      <c r="I84" s="20">
        <f t="shared" si="6"/>
        <v>0.5055555555555555</v>
      </c>
      <c r="J84" s="19">
        <f t="shared" si="7"/>
        <v>26</v>
      </c>
      <c r="K84" s="19">
        <f t="shared" si="8"/>
        <v>65</v>
      </c>
      <c r="L84" s="19">
        <f t="shared" si="9"/>
        <v>40</v>
      </c>
      <c r="M84" s="29">
        <f t="shared" si="10"/>
        <v>44.7</v>
      </c>
      <c r="N84" s="19">
        <f t="shared" si="11"/>
        <v>61</v>
      </c>
    </row>
    <row r="85" spans="1:14" s="27" customFormat="1" ht="12.75">
      <c r="A85" s="1">
        <v>75</v>
      </c>
      <c r="B85" s="2" t="s">
        <v>74</v>
      </c>
      <c r="C85" s="19">
        <v>1</v>
      </c>
      <c r="D85" s="30">
        <v>20</v>
      </c>
      <c r="E85" s="30">
        <v>20</v>
      </c>
      <c r="F85" s="30"/>
      <c r="G85" s="20">
        <f>C85/'П 1'!C83</f>
        <v>0.038735010081714955</v>
      </c>
      <c r="H85" s="20">
        <f>E85/'П 1'!C83</f>
        <v>0.7747002016342991</v>
      </c>
      <c r="I85" s="20">
        <f t="shared" si="6"/>
        <v>0</v>
      </c>
      <c r="J85" s="19">
        <f t="shared" si="7"/>
        <v>67</v>
      </c>
      <c r="K85" s="19">
        <f t="shared" si="8"/>
        <v>71</v>
      </c>
      <c r="L85" s="19">
        <f t="shared" si="9"/>
        <v>66</v>
      </c>
      <c r="M85" s="29">
        <f t="shared" si="10"/>
        <v>67.7</v>
      </c>
      <c r="N85" s="19">
        <f t="shared" si="11"/>
        <v>72</v>
      </c>
    </row>
    <row r="86" spans="1:14" ht="12.75">
      <c r="A86" s="1">
        <v>76</v>
      </c>
      <c r="B86" s="2" t="s">
        <v>75</v>
      </c>
      <c r="C86" s="19">
        <v>9</v>
      </c>
      <c r="D86" s="30">
        <v>388.1</v>
      </c>
      <c r="E86" s="30">
        <v>388.1</v>
      </c>
      <c r="F86" s="30">
        <v>270.01</v>
      </c>
      <c r="G86" s="20">
        <f>C86/'П 1'!C84</f>
        <v>0.17647058823529413</v>
      </c>
      <c r="H86" s="20">
        <f>E86/'П 1'!C84</f>
        <v>7.609803921568628</v>
      </c>
      <c r="I86" s="20">
        <f t="shared" si="6"/>
        <v>0.6957227518680752</v>
      </c>
      <c r="J86" s="19">
        <f t="shared" si="7"/>
        <v>24</v>
      </c>
      <c r="K86" s="19">
        <f t="shared" si="8"/>
        <v>38</v>
      </c>
      <c r="L86" s="19">
        <f t="shared" si="9"/>
        <v>31</v>
      </c>
      <c r="M86" s="29">
        <f t="shared" si="10"/>
        <v>31.700000000000003</v>
      </c>
      <c r="N86" s="19">
        <f t="shared" si="11"/>
        <v>25</v>
      </c>
    </row>
    <row r="87" spans="1:14" s="27" customFormat="1" ht="12.75">
      <c r="A87" s="1">
        <v>77</v>
      </c>
      <c r="B87" s="2" t="s">
        <v>76</v>
      </c>
      <c r="C87" s="19"/>
      <c r="D87" s="30"/>
      <c r="E87" s="30"/>
      <c r="F87" s="30"/>
      <c r="G87" s="20">
        <f>C87/'П 1'!C85</f>
        <v>0</v>
      </c>
      <c r="H87" s="20">
        <f>E87/'П 1'!C85</f>
        <v>0</v>
      </c>
      <c r="I87" s="20">
        <f t="shared" si="6"/>
        <v>0</v>
      </c>
      <c r="J87" s="19">
        <f t="shared" si="7"/>
        <v>82</v>
      </c>
      <c r="K87" s="19">
        <f t="shared" si="8"/>
        <v>82</v>
      </c>
      <c r="L87" s="19">
        <f t="shared" si="9"/>
        <v>82</v>
      </c>
      <c r="M87" s="29">
        <f t="shared" si="10"/>
        <v>82</v>
      </c>
      <c r="N87" s="19">
        <f t="shared" si="11"/>
        <v>82</v>
      </c>
    </row>
    <row r="88" spans="1:14" ht="12.75">
      <c r="A88" s="1">
        <v>78</v>
      </c>
      <c r="B88" s="2" t="s">
        <v>77</v>
      </c>
      <c r="C88" s="19">
        <v>4</v>
      </c>
      <c r="D88" s="30">
        <v>136</v>
      </c>
      <c r="E88" s="30">
        <v>136</v>
      </c>
      <c r="F88" s="30">
        <v>256</v>
      </c>
      <c r="G88" s="20">
        <f>C88/'П 1'!C86</f>
        <v>0.16666666666666666</v>
      </c>
      <c r="H88" s="20">
        <f>E88/'П 1'!C86</f>
        <v>5.666666666666667</v>
      </c>
      <c r="I88" s="20">
        <f t="shared" si="6"/>
        <v>1.8823529411764706</v>
      </c>
      <c r="J88" s="19">
        <f t="shared" si="7"/>
        <v>28</v>
      </c>
      <c r="K88" s="19">
        <f t="shared" si="8"/>
        <v>45</v>
      </c>
      <c r="L88" s="19">
        <f t="shared" si="9"/>
        <v>2</v>
      </c>
      <c r="M88" s="29">
        <f t="shared" si="10"/>
        <v>20.1</v>
      </c>
      <c r="N88" s="19">
        <f t="shared" si="11"/>
        <v>5</v>
      </c>
    </row>
    <row r="89" spans="1:14" s="27" customFormat="1" ht="12.75">
      <c r="A89" s="1">
        <v>79</v>
      </c>
      <c r="B89" s="2" t="s">
        <v>78</v>
      </c>
      <c r="C89" s="19"/>
      <c r="D89" s="30"/>
      <c r="E89" s="30"/>
      <c r="F89" s="30"/>
      <c r="G89" s="20">
        <f>C89/'П 1'!C87</f>
        <v>0</v>
      </c>
      <c r="H89" s="20">
        <f>E89/'П 1'!C87</f>
        <v>0</v>
      </c>
      <c r="I89" s="20">
        <f t="shared" si="6"/>
        <v>0</v>
      </c>
      <c r="J89" s="19">
        <f t="shared" si="7"/>
        <v>82</v>
      </c>
      <c r="K89" s="19">
        <f t="shared" si="8"/>
        <v>82</v>
      </c>
      <c r="L89" s="19">
        <f t="shared" si="9"/>
        <v>82</v>
      </c>
      <c r="M89" s="29">
        <f t="shared" si="10"/>
        <v>82</v>
      </c>
      <c r="N89" s="19">
        <f t="shared" si="11"/>
        <v>82</v>
      </c>
    </row>
    <row r="90" spans="1:14" ht="12.75">
      <c r="A90" s="1">
        <v>80</v>
      </c>
      <c r="B90" s="2" t="s">
        <v>79</v>
      </c>
      <c r="C90" s="19">
        <v>2</v>
      </c>
      <c r="D90" s="30">
        <v>120</v>
      </c>
      <c r="E90" s="30">
        <v>20</v>
      </c>
      <c r="F90" s="30">
        <v>20</v>
      </c>
      <c r="G90" s="20">
        <f>C90/'П 1'!C88</f>
        <v>0.07135874877810362</v>
      </c>
      <c r="H90" s="20">
        <f>E90/'П 1'!C88</f>
        <v>0.7135874877810362</v>
      </c>
      <c r="I90" s="20">
        <f t="shared" si="6"/>
        <v>1</v>
      </c>
      <c r="J90" s="19">
        <f t="shared" si="7"/>
        <v>58</v>
      </c>
      <c r="K90" s="19">
        <f t="shared" si="8"/>
        <v>72</v>
      </c>
      <c r="L90" s="19">
        <f t="shared" si="9"/>
        <v>12</v>
      </c>
      <c r="M90" s="29">
        <f t="shared" si="10"/>
        <v>39.2</v>
      </c>
      <c r="N90" s="19">
        <f t="shared" si="11"/>
        <v>50</v>
      </c>
    </row>
    <row r="91" spans="1:14" s="27" customFormat="1" ht="12.75">
      <c r="A91" s="1">
        <v>81</v>
      </c>
      <c r="B91" s="2" t="s">
        <v>80</v>
      </c>
      <c r="C91" s="19"/>
      <c r="D91" s="30"/>
      <c r="E91" s="30"/>
      <c r="F91" s="30"/>
      <c r="G91" s="20">
        <f>C91/'П 1'!C89</f>
        <v>0</v>
      </c>
      <c r="H91" s="20">
        <f>E91/'П 1'!C89</f>
        <v>0</v>
      </c>
      <c r="I91" s="20">
        <f t="shared" si="6"/>
        <v>0</v>
      </c>
      <c r="J91" s="19">
        <f t="shared" si="7"/>
        <v>82</v>
      </c>
      <c r="K91" s="19">
        <f t="shared" si="8"/>
        <v>82</v>
      </c>
      <c r="L91" s="19">
        <f t="shared" si="9"/>
        <v>82</v>
      </c>
      <c r="M91" s="29">
        <f t="shared" si="10"/>
        <v>82</v>
      </c>
      <c r="N91" s="19">
        <f t="shared" si="11"/>
        <v>82</v>
      </c>
    </row>
    <row r="92" spans="1:14" s="27" customFormat="1" ht="12.75">
      <c r="A92" s="1">
        <v>82</v>
      </c>
      <c r="B92" s="2" t="s">
        <v>81</v>
      </c>
      <c r="C92" s="19">
        <v>3</v>
      </c>
      <c r="D92" s="30">
        <v>300</v>
      </c>
      <c r="E92" s="30">
        <v>300</v>
      </c>
      <c r="F92" s="30">
        <v>100</v>
      </c>
      <c r="G92" s="20">
        <f>C92/'П 1'!C90</f>
        <v>0.09375</v>
      </c>
      <c r="H92" s="20">
        <f>E92/'П 1'!C90</f>
        <v>9.375</v>
      </c>
      <c r="I92" s="20">
        <f t="shared" si="6"/>
        <v>0.3333333333333333</v>
      </c>
      <c r="J92" s="19">
        <f t="shared" si="7"/>
        <v>48</v>
      </c>
      <c r="K92" s="19">
        <f t="shared" si="8"/>
        <v>31</v>
      </c>
      <c r="L92" s="19">
        <f t="shared" si="9"/>
        <v>46</v>
      </c>
      <c r="M92" s="29">
        <f t="shared" si="10"/>
        <v>41.9</v>
      </c>
      <c r="N92" s="19">
        <f t="shared" si="11"/>
        <v>59</v>
      </c>
    </row>
  </sheetData>
  <sheetProtection/>
  <mergeCells count="1">
    <mergeCell ref="B4:T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3:P92"/>
  <sheetViews>
    <sheetView zoomScalePageLayoutView="0" workbookViewId="0" topLeftCell="A64">
      <selection activeCell="F82" sqref="F82"/>
    </sheetView>
  </sheetViews>
  <sheetFormatPr defaultColWidth="9.140625" defaultRowHeight="12.75"/>
  <cols>
    <col min="1" max="1" width="3.57421875" style="0" customWidth="1"/>
    <col min="2" max="2" width="23.421875" style="0" customWidth="1"/>
    <col min="4" max="4" width="9.8515625" style="0" customWidth="1"/>
    <col min="5" max="5" width="13.421875" style="0" customWidth="1"/>
    <col min="6" max="6" width="11.00390625" style="0" customWidth="1"/>
    <col min="7" max="7" width="10.7109375" style="0" customWidth="1"/>
    <col min="8" max="8" width="13.140625" style="0" customWidth="1"/>
    <col min="9" max="9" width="6.7109375" style="0" customWidth="1"/>
    <col min="10" max="10" width="8.140625" style="0" customWidth="1"/>
    <col min="11" max="11" width="7.57421875" style="0" customWidth="1"/>
    <col min="12" max="12" width="7.28125" style="0" customWidth="1"/>
    <col min="13" max="13" width="6.421875" style="0" customWidth="1"/>
    <col min="14" max="14" width="5.7109375" style="0" customWidth="1"/>
  </cols>
  <sheetData>
    <row r="1" ht="12.75" hidden="1"/>
    <row r="2" ht="12.75" hidden="1"/>
    <row r="3" spans="2:16" ht="21" customHeight="1" hidden="1">
      <c r="B3" s="108" t="s">
        <v>288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8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2:8" ht="24.75" customHeight="1">
      <c r="B5" s="82" t="s">
        <v>287</v>
      </c>
      <c r="H5" s="106"/>
    </row>
    <row r="6" ht="12.75" hidden="1"/>
    <row r="7" ht="12.75" hidden="1"/>
    <row r="8" ht="12.75" hidden="1"/>
    <row r="9" spans="3:6" ht="12.75" hidden="1">
      <c r="C9" t="s">
        <v>204</v>
      </c>
      <c r="D9" t="s">
        <v>204</v>
      </c>
      <c r="E9" t="s">
        <v>204</v>
      </c>
      <c r="F9" t="s">
        <v>204</v>
      </c>
    </row>
    <row r="10" spans="1:14" ht="59.25" customHeight="1">
      <c r="A10" s="15"/>
      <c r="B10" s="15"/>
      <c r="C10" s="11" t="s">
        <v>285</v>
      </c>
      <c r="D10" s="11" t="s">
        <v>163</v>
      </c>
      <c r="E10" s="11" t="s">
        <v>165</v>
      </c>
      <c r="F10" s="11" t="s">
        <v>153</v>
      </c>
      <c r="G10" s="11" t="s">
        <v>286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161</v>
      </c>
    </row>
    <row r="11" spans="1:14" ht="12.75">
      <c r="A11" s="5">
        <v>1</v>
      </c>
      <c r="B11" s="6" t="s">
        <v>0</v>
      </c>
      <c r="C11" s="21">
        <v>11</v>
      </c>
      <c r="D11" s="24">
        <v>722</v>
      </c>
      <c r="E11" s="24">
        <v>682</v>
      </c>
      <c r="F11" s="24">
        <v>153</v>
      </c>
      <c r="G11" s="20">
        <f>C11/'П 1'!C9</f>
        <v>0.9166666666666666</v>
      </c>
      <c r="H11" s="9">
        <f>E11/'П 1'!C9</f>
        <v>56.833333333333336</v>
      </c>
      <c r="I11" s="9">
        <f>IF(E11=0,0,F11/E11)</f>
        <v>0.22434017595307917</v>
      </c>
      <c r="J11" s="8">
        <f>IF(G11=0,82,RANK(G11,G$11:G$92,0))</f>
        <v>60</v>
      </c>
      <c r="K11" s="8">
        <f>IF(H11=0,82,RANK(H11,H$11:H$92,0))</f>
        <v>16</v>
      </c>
      <c r="L11" s="19">
        <f>IF(G11=0,82,RANK(I11,I$11:I$92,0))</f>
        <v>79</v>
      </c>
      <c r="M11" s="21">
        <f>0.2*J11+K11*0.3+0.5*L11</f>
        <v>56.3</v>
      </c>
      <c r="N11" s="8">
        <f>IF(G11=0,82,RANK(M11,M$11:M$92,1))</f>
        <v>73</v>
      </c>
    </row>
    <row r="12" spans="1:14" ht="12.75">
      <c r="A12" s="1">
        <v>2</v>
      </c>
      <c r="B12" s="2" t="s">
        <v>1</v>
      </c>
      <c r="C12" s="21">
        <v>81</v>
      </c>
      <c r="D12" s="24">
        <v>548.5</v>
      </c>
      <c r="E12" s="24">
        <v>548.5</v>
      </c>
      <c r="F12" s="24">
        <v>489.5</v>
      </c>
      <c r="G12" s="20">
        <f>C12/'П 1'!C10</f>
        <v>2.076923076923077</v>
      </c>
      <c r="H12" s="9">
        <f>E12/'П 1'!C10</f>
        <v>14.064102564102564</v>
      </c>
      <c r="I12" s="9">
        <f aca="true" t="shared" si="0" ref="I12:I75">IF(E12=0,0,F12/E12)</f>
        <v>0.8924339106654512</v>
      </c>
      <c r="J12" s="8">
        <f aca="true" t="shared" si="1" ref="J12:J75">IF(G12=0,82,RANK(G12,G$11:G$92,0))</f>
        <v>19</v>
      </c>
      <c r="K12" s="8">
        <f aca="true" t="shared" si="2" ref="K12:K75">IF(H12=0,82,RANK(H12,H$11:H$92,0))</f>
        <v>63</v>
      </c>
      <c r="L12" s="19">
        <f aca="true" t="shared" si="3" ref="L12:L75">IF(G12=0,82,RANK(I12,I$11:I$92,0))</f>
        <v>27</v>
      </c>
      <c r="M12" s="21">
        <f aca="true" t="shared" si="4" ref="M12:M75">0.2*J12+K12*0.3+0.5*L12</f>
        <v>36.2</v>
      </c>
      <c r="N12" s="8">
        <f aca="true" t="shared" si="5" ref="N12:N75">IF(G12=0,82,RANK(M12,M$11:M$92,1))</f>
        <v>28</v>
      </c>
    </row>
    <row r="13" spans="1:14" ht="15.75" customHeight="1">
      <c r="A13" s="1">
        <v>3</v>
      </c>
      <c r="B13" s="2" t="s">
        <v>2</v>
      </c>
      <c r="C13" s="21">
        <v>15</v>
      </c>
      <c r="D13" s="24">
        <v>56</v>
      </c>
      <c r="E13" s="24">
        <v>52</v>
      </c>
      <c r="F13" s="24">
        <v>56.3</v>
      </c>
      <c r="G13" s="20">
        <f>C13/'П 1'!C11</f>
        <v>1.0714285714285714</v>
      </c>
      <c r="H13" s="9">
        <f>E13/'П 1'!C11</f>
        <v>3.7142857142857144</v>
      </c>
      <c r="I13" s="9">
        <f t="shared" si="0"/>
        <v>1.0826923076923076</v>
      </c>
      <c r="J13" s="8">
        <f t="shared" si="1"/>
        <v>54</v>
      </c>
      <c r="K13" s="8">
        <f t="shared" si="2"/>
        <v>76</v>
      </c>
      <c r="L13" s="19">
        <f t="shared" si="3"/>
        <v>16</v>
      </c>
      <c r="M13" s="21">
        <f t="shared" si="4"/>
        <v>41.6</v>
      </c>
      <c r="N13" s="8">
        <f t="shared" si="5"/>
        <v>46</v>
      </c>
    </row>
    <row r="14" spans="1:14" ht="12.75">
      <c r="A14" s="1">
        <v>4</v>
      </c>
      <c r="B14" s="2" t="s">
        <v>3</v>
      </c>
      <c r="C14" s="21">
        <v>21</v>
      </c>
      <c r="D14" s="24">
        <v>576</v>
      </c>
      <c r="E14" s="24">
        <v>571</v>
      </c>
      <c r="F14" s="24">
        <v>925</v>
      </c>
      <c r="G14" s="20">
        <f>C14/'П 1'!C12</f>
        <v>0.9136420525657072</v>
      </c>
      <c r="H14" s="9">
        <f>E14/'П 1'!C12</f>
        <v>24.842362476905656</v>
      </c>
      <c r="I14" s="9">
        <f t="shared" si="0"/>
        <v>1.6199649737302977</v>
      </c>
      <c r="J14" s="8">
        <f t="shared" si="1"/>
        <v>61</v>
      </c>
      <c r="K14" s="8">
        <f t="shared" si="2"/>
        <v>47</v>
      </c>
      <c r="L14" s="19">
        <f t="shared" si="3"/>
        <v>3</v>
      </c>
      <c r="M14" s="21">
        <f t="shared" si="4"/>
        <v>27.8</v>
      </c>
      <c r="N14" s="8">
        <f t="shared" si="5"/>
        <v>10</v>
      </c>
    </row>
    <row r="15" spans="1:14" ht="12.75">
      <c r="A15" s="1">
        <v>5</v>
      </c>
      <c r="B15" s="2" t="s">
        <v>4</v>
      </c>
      <c r="C15" s="21">
        <v>61</v>
      </c>
      <c r="D15" s="24">
        <v>1497</v>
      </c>
      <c r="E15" s="24">
        <v>1497</v>
      </c>
      <c r="F15" s="24">
        <v>688</v>
      </c>
      <c r="G15" s="20">
        <f>C15/'П 1'!C13</f>
        <v>1.9936425501432666</v>
      </c>
      <c r="H15" s="9">
        <f>E15/'П 1'!C13</f>
        <v>48.92594914040115</v>
      </c>
      <c r="I15" s="9">
        <f t="shared" si="0"/>
        <v>0.45958583834335337</v>
      </c>
      <c r="J15" s="8">
        <f t="shared" si="1"/>
        <v>22</v>
      </c>
      <c r="K15" s="8">
        <f t="shared" si="2"/>
        <v>19</v>
      </c>
      <c r="L15" s="19">
        <f t="shared" si="3"/>
        <v>74</v>
      </c>
      <c r="M15" s="21">
        <f t="shared" si="4"/>
        <v>47.1</v>
      </c>
      <c r="N15" s="8">
        <f t="shared" si="5"/>
        <v>60</v>
      </c>
    </row>
    <row r="16" spans="1:14" ht="12.75">
      <c r="A16" s="1">
        <v>6</v>
      </c>
      <c r="B16" s="2" t="s">
        <v>5</v>
      </c>
      <c r="C16" s="21">
        <v>64</v>
      </c>
      <c r="D16" s="24">
        <v>1638</v>
      </c>
      <c r="E16" s="24">
        <v>1638</v>
      </c>
      <c r="F16" s="24">
        <v>928.7</v>
      </c>
      <c r="G16" s="20">
        <f>C16/'П 1'!C14</f>
        <v>2.56</v>
      </c>
      <c r="H16" s="9">
        <f>E16/'П 1'!C14</f>
        <v>65.52</v>
      </c>
      <c r="I16" s="9">
        <f t="shared" si="0"/>
        <v>0.566971916971917</v>
      </c>
      <c r="J16" s="8">
        <f t="shared" si="1"/>
        <v>13</v>
      </c>
      <c r="K16" s="8">
        <f t="shared" si="2"/>
        <v>10</v>
      </c>
      <c r="L16" s="19">
        <f t="shared" si="3"/>
        <v>62</v>
      </c>
      <c r="M16" s="21">
        <f t="shared" si="4"/>
        <v>36.6</v>
      </c>
      <c r="N16" s="8">
        <f t="shared" si="5"/>
        <v>30</v>
      </c>
    </row>
    <row r="17" spans="1:14" ht="12.75">
      <c r="A17" s="1">
        <v>7</v>
      </c>
      <c r="B17" s="2" t="s">
        <v>6</v>
      </c>
      <c r="C17" s="21">
        <v>141</v>
      </c>
      <c r="D17" s="24">
        <v>2535.5</v>
      </c>
      <c r="E17" s="24">
        <v>2174.5</v>
      </c>
      <c r="F17" s="24">
        <v>1108.8</v>
      </c>
      <c r="G17" s="20">
        <f>C17/'П 1'!C15</f>
        <v>3</v>
      </c>
      <c r="H17" s="9">
        <f>E17/'П 1'!C15</f>
        <v>46.265957446808514</v>
      </c>
      <c r="I17" s="9">
        <f t="shared" si="0"/>
        <v>0.5099103242124626</v>
      </c>
      <c r="J17" s="8">
        <f t="shared" si="1"/>
        <v>8</v>
      </c>
      <c r="K17" s="8">
        <f t="shared" si="2"/>
        <v>20</v>
      </c>
      <c r="L17" s="19">
        <f t="shared" si="3"/>
        <v>72</v>
      </c>
      <c r="M17" s="21">
        <f t="shared" si="4"/>
        <v>43.6</v>
      </c>
      <c r="N17" s="8">
        <f t="shared" si="5"/>
        <v>53</v>
      </c>
    </row>
    <row r="18" spans="1:14" ht="12.75">
      <c r="A18" s="1">
        <v>8</v>
      </c>
      <c r="B18" s="2" t="s">
        <v>7</v>
      </c>
      <c r="C18" s="21">
        <v>38</v>
      </c>
      <c r="D18" s="24">
        <v>722</v>
      </c>
      <c r="E18" s="24">
        <v>722</v>
      </c>
      <c r="F18" s="24">
        <v>438</v>
      </c>
      <c r="G18" s="20">
        <f>C18/'П 1'!C16</f>
        <v>1.0857142857142856</v>
      </c>
      <c r="H18" s="9">
        <f>E18/'П 1'!C16</f>
        <v>20.62857142857143</v>
      </c>
      <c r="I18" s="9">
        <f t="shared" si="0"/>
        <v>0.6066481994459834</v>
      </c>
      <c r="J18" s="8">
        <f t="shared" si="1"/>
        <v>52</v>
      </c>
      <c r="K18" s="8">
        <f t="shared" si="2"/>
        <v>50</v>
      </c>
      <c r="L18" s="19">
        <f t="shared" si="3"/>
        <v>57</v>
      </c>
      <c r="M18" s="21">
        <f t="shared" si="4"/>
        <v>53.9</v>
      </c>
      <c r="N18" s="8">
        <f t="shared" si="5"/>
        <v>68</v>
      </c>
    </row>
    <row r="19" spans="1:14" ht="12.75">
      <c r="A19" s="1">
        <v>9</v>
      </c>
      <c r="B19" s="2" t="s">
        <v>8</v>
      </c>
      <c r="C19" s="21">
        <v>104</v>
      </c>
      <c r="D19" s="24">
        <v>3762</v>
      </c>
      <c r="E19" s="24">
        <v>3642</v>
      </c>
      <c r="F19" s="24">
        <v>2716</v>
      </c>
      <c r="G19" s="20">
        <f>C19/'П 1'!C17</f>
        <v>3.586206896551724</v>
      </c>
      <c r="H19" s="9">
        <f>E19/'П 1'!C17</f>
        <v>125.58620689655173</v>
      </c>
      <c r="I19" s="9">
        <f t="shared" si="0"/>
        <v>0.7457440966501923</v>
      </c>
      <c r="J19" s="8">
        <f t="shared" si="1"/>
        <v>3</v>
      </c>
      <c r="K19" s="8">
        <f t="shared" si="2"/>
        <v>2</v>
      </c>
      <c r="L19" s="19">
        <f t="shared" si="3"/>
        <v>43</v>
      </c>
      <c r="M19" s="21">
        <f t="shared" si="4"/>
        <v>22.7</v>
      </c>
      <c r="N19" s="8">
        <f t="shared" si="5"/>
        <v>5</v>
      </c>
    </row>
    <row r="20" spans="1:14" ht="12.75">
      <c r="A20" s="1">
        <v>10</v>
      </c>
      <c r="B20" s="2" t="s">
        <v>9</v>
      </c>
      <c r="C20" s="21">
        <v>16</v>
      </c>
      <c r="D20" s="24">
        <v>128</v>
      </c>
      <c r="E20" s="24">
        <v>44</v>
      </c>
      <c r="F20" s="24">
        <v>64</v>
      </c>
      <c r="G20" s="20">
        <f>C20/'П 1'!C18</f>
        <v>0.8609759693351025</v>
      </c>
      <c r="H20" s="9">
        <f>E20/'П 1'!C18</f>
        <v>2.367683915671532</v>
      </c>
      <c r="I20" s="9">
        <f t="shared" si="0"/>
        <v>1.4545454545454546</v>
      </c>
      <c r="J20" s="8">
        <f t="shared" si="1"/>
        <v>66</v>
      </c>
      <c r="K20" s="8">
        <f t="shared" si="2"/>
        <v>79</v>
      </c>
      <c r="L20" s="19">
        <f t="shared" si="3"/>
        <v>5</v>
      </c>
      <c r="M20" s="21">
        <f t="shared" si="4"/>
        <v>39.4</v>
      </c>
      <c r="N20" s="8">
        <f t="shared" si="5"/>
        <v>40</v>
      </c>
    </row>
    <row r="21" spans="1:14" ht="12.75">
      <c r="A21" s="1">
        <v>11</v>
      </c>
      <c r="B21" s="2" t="s">
        <v>10</v>
      </c>
      <c r="C21" s="21">
        <v>44</v>
      </c>
      <c r="D21" s="24">
        <v>812</v>
      </c>
      <c r="E21" s="24">
        <v>772</v>
      </c>
      <c r="F21" s="24">
        <v>405</v>
      </c>
      <c r="G21" s="20">
        <f>C21/'П 1'!C19</f>
        <v>1.5172413793103448</v>
      </c>
      <c r="H21" s="9">
        <f>E21/'П 1'!C19</f>
        <v>26.620689655172413</v>
      </c>
      <c r="I21" s="9">
        <f t="shared" si="0"/>
        <v>0.5246113989637305</v>
      </c>
      <c r="J21" s="8">
        <f t="shared" si="1"/>
        <v>33</v>
      </c>
      <c r="K21" s="8">
        <f t="shared" si="2"/>
        <v>46</v>
      </c>
      <c r="L21" s="19">
        <f t="shared" si="3"/>
        <v>69</v>
      </c>
      <c r="M21" s="21">
        <f t="shared" si="4"/>
        <v>54.9</v>
      </c>
      <c r="N21" s="8">
        <f t="shared" si="5"/>
        <v>71</v>
      </c>
    </row>
    <row r="22" spans="1:14" ht="12.75">
      <c r="A22" s="1">
        <v>12</v>
      </c>
      <c r="B22" s="2" t="s">
        <v>11</v>
      </c>
      <c r="C22" s="21">
        <v>54</v>
      </c>
      <c r="D22" s="24">
        <v>1451</v>
      </c>
      <c r="E22" s="24">
        <v>1451</v>
      </c>
      <c r="F22" s="24">
        <v>1070.86</v>
      </c>
      <c r="G22" s="20">
        <f>C22/'П 1'!C20</f>
        <v>1.2705882352941176</v>
      </c>
      <c r="H22" s="9">
        <f>E22/'П 1'!C20</f>
        <v>34.141176470588235</v>
      </c>
      <c r="I22" s="9">
        <f t="shared" si="0"/>
        <v>0.7380151619572708</v>
      </c>
      <c r="J22" s="8">
        <f t="shared" si="1"/>
        <v>48</v>
      </c>
      <c r="K22" s="8">
        <f t="shared" si="2"/>
        <v>32</v>
      </c>
      <c r="L22" s="19">
        <f t="shared" si="3"/>
        <v>44</v>
      </c>
      <c r="M22" s="21">
        <f t="shared" si="4"/>
        <v>41.2</v>
      </c>
      <c r="N22" s="8">
        <f t="shared" si="5"/>
        <v>45</v>
      </c>
    </row>
    <row r="23" spans="1:14" ht="12.75">
      <c r="A23" s="1">
        <v>13</v>
      </c>
      <c r="B23" s="2" t="s">
        <v>12</v>
      </c>
      <c r="C23" s="21">
        <v>93</v>
      </c>
      <c r="D23" s="24">
        <v>4545</v>
      </c>
      <c r="E23" s="24">
        <v>3945</v>
      </c>
      <c r="F23" s="24">
        <v>1224.5</v>
      </c>
      <c r="G23" s="20">
        <f>C23/'П 1'!C21</f>
        <v>2.657142857142857</v>
      </c>
      <c r="H23" s="9">
        <f>E23/'П 1'!C21</f>
        <v>112.71428571428571</v>
      </c>
      <c r="I23" s="9">
        <f t="shared" si="0"/>
        <v>0.3103929024081115</v>
      </c>
      <c r="J23" s="8">
        <f t="shared" si="1"/>
        <v>12</v>
      </c>
      <c r="K23" s="8">
        <f t="shared" si="2"/>
        <v>5</v>
      </c>
      <c r="L23" s="19">
        <f t="shared" si="3"/>
        <v>78</v>
      </c>
      <c r="M23" s="21">
        <f t="shared" si="4"/>
        <v>42.9</v>
      </c>
      <c r="N23" s="8">
        <f t="shared" si="5"/>
        <v>51</v>
      </c>
    </row>
    <row r="24" spans="1:14" ht="12.75">
      <c r="A24" s="1">
        <v>14</v>
      </c>
      <c r="B24" s="2" t="s">
        <v>13</v>
      </c>
      <c r="C24" s="21">
        <v>31</v>
      </c>
      <c r="D24" s="24">
        <v>1058</v>
      </c>
      <c r="E24" s="24">
        <v>878</v>
      </c>
      <c r="F24" s="24">
        <v>888</v>
      </c>
      <c r="G24" s="20">
        <f>C24/'П 1'!C22</f>
        <v>0.8157894736842105</v>
      </c>
      <c r="H24" s="9">
        <f>E24/'П 1'!C22</f>
        <v>23.105263157894736</v>
      </c>
      <c r="I24" s="9">
        <f t="shared" si="0"/>
        <v>1.0113895216400912</v>
      </c>
      <c r="J24" s="8">
        <f t="shared" si="1"/>
        <v>68</v>
      </c>
      <c r="K24" s="8">
        <f t="shared" si="2"/>
        <v>48</v>
      </c>
      <c r="L24" s="19">
        <f t="shared" si="3"/>
        <v>20</v>
      </c>
      <c r="M24" s="21">
        <f t="shared" si="4"/>
        <v>38</v>
      </c>
      <c r="N24" s="8">
        <f t="shared" si="5"/>
        <v>33</v>
      </c>
    </row>
    <row r="25" spans="1:14" ht="12.75">
      <c r="A25" s="1">
        <v>15</v>
      </c>
      <c r="B25" s="2" t="s">
        <v>15</v>
      </c>
      <c r="C25" s="21">
        <v>26</v>
      </c>
      <c r="D25" s="24">
        <v>464</v>
      </c>
      <c r="E25" s="24">
        <v>464</v>
      </c>
      <c r="F25" s="24">
        <v>355</v>
      </c>
      <c r="G25" s="20">
        <f>C25/'П 1'!C23</f>
        <v>0.7761194029850746</v>
      </c>
      <c r="H25" s="9">
        <f>E25/'П 1'!C23</f>
        <v>13.850746268656716</v>
      </c>
      <c r="I25" s="9">
        <f t="shared" si="0"/>
        <v>0.7650862068965517</v>
      </c>
      <c r="J25" s="8">
        <f t="shared" si="1"/>
        <v>69</v>
      </c>
      <c r="K25" s="8">
        <f t="shared" si="2"/>
        <v>64</v>
      </c>
      <c r="L25" s="19">
        <f t="shared" si="3"/>
        <v>41</v>
      </c>
      <c r="M25" s="21">
        <f t="shared" si="4"/>
        <v>53.5</v>
      </c>
      <c r="N25" s="8">
        <f t="shared" si="5"/>
        <v>67</v>
      </c>
    </row>
    <row r="26" spans="1:14" ht="12.75">
      <c r="A26" s="1">
        <v>16</v>
      </c>
      <c r="B26" s="2" t="s">
        <v>14</v>
      </c>
      <c r="C26" s="21">
        <v>13</v>
      </c>
      <c r="D26" s="24">
        <v>124</v>
      </c>
      <c r="E26" s="24">
        <v>84</v>
      </c>
      <c r="F26" s="24">
        <v>92</v>
      </c>
      <c r="G26" s="20">
        <f>C26/'П 1'!C24</f>
        <v>1.0833333333333333</v>
      </c>
      <c r="H26" s="9">
        <f>E26/'П 1'!C24</f>
        <v>7</v>
      </c>
      <c r="I26" s="9">
        <f t="shared" si="0"/>
        <v>1.0952380952380953</v>
      </c>
      <c r="J26" s="8">
        <f t="shared" si="1"/>
        <v>53</v>
      </c>
      <c r="K26" s="8">
        <f t="shared" si="2"/>
        <v>72</v>
      </c>
      <c r="L26" s="19">
        <f t="shared" si="3"/>
        <v>14</v>
      </c>
      <c r="M26" s="21">
        <f t="shared" si="4"/>
        <v>39.2</v>
      </c>
      <c r="N26" s="8">
        <f t="shared" si="5"/>
        <v>38</v>
      </c>
    </row>
    <row r="27" spans="1:14" ht="12.75">
      <c r="A27" s="1">
        <v>17</v>
      </c>
      <c r="B27" s="2" t="s">
        <v>16</v>
      </c>
      <c r="C27" s="21">
        <v>61</v>
      </c>
      <c r="D27" s="24">
        <v>914</v>
      </c>
      <c r="E27" s="24">
        <v>634</v>
      </c>
      <c r="F27" s="24">
        <v>460</v>
      </c>
      <c r="G27" s="20">
        <f>C27/'П 1'!C25</f>
        <v>2.8348612172141583</v>
      </c>
      <c r="H27" s="9">
        <f>E27/'П 1'!C25</f>
        <v>29.463967405143876</v>
      </c>
      <c r="I27" s="9">
        <f t="shared" si="0"/>
        <v>0.7255520504731862</v>
      </c>
      <c r="J27" s="8">
        <f t="shared" si="1"/>
        <v>10</v>
      </c>
      <c r="K27" s="8">
        <f t="shared" si="2"/>
        <v>41</v>
      </c>
      <c r="L27" s="19">
        <f t="shared" si="3"/>
        <v>48</v>
      </c>
      <c r="M27" s="21">
        <f t="shared" si="4"/>
        <v>38.3</v>
      </c>
      <c r="N27" s="8">
        <f t="shared" si="5"/>
        <v>34</v>
      </c>
    </row>
    <row r="28" spans="1:14" ht="12.75">
      <c r="A28" s="1">
        <v>18</v>
      </c>
      <c r="B28" s="2" t="s">
        <v>17</v>
      </c>
      <c r="C28" s="21">
        <v>56</v>
      </c>
      <c r="D28" s="24">
        <v>861</v>
      </c>
      <c r="E28" s="24">
        <v>861</v>
      </c>
      <c r="F28" s="24">
        <v>1013</v>
      </c>
      <c r="G28" s="20">
        <f>C28/'П 1'!C26</f>
        <v>2.3333333333333335</v>
      </c>
      <c r="H28" s="9">
        <f>E28/'П 1'!C26</f>
        <v>35.875</v>
      </c>
      <c r="I28" s="9">
        <f t="shared" si="0"/>
        <v>1.1765389082462254</v>
      </c>
      <c r="J28" s="8">
        <f t="shared" si="1"/>
        <v>14</v>
      </c>
      <c r="K28" s="8">
        <f t="shared" si="2"/>
        <v>29</v>
      </c>
      <c r="L28" s="19">
        <f t="shared" si="3"/>
        <v>11</v>
      </c>
      <c r="M28" s="21">
        <f t="shared" si="4"/>
        <v>17</v>
      </c>
      <c r="N28" s="8">
        <f t="shared" si="5"/>
        <v>1</v>
      </c>
    </row>
    <row r="29" spans="1:14" ht="12.75">
      <c r="A29" s="1">
        <v>19</v>
      </c>
      <c r="B29" s="2" t="s">
        <v>18</v>
      </c>
      <c r="C29" s="21">
        <v>141</v>
      </c>
      <c r="D29" s="24">
        <v>5171</v>
      </c>
      <c r="E29" s="24">
        <v>5111</v>
      </c>
      <c r="F29" s="24">
        <v>3146.7</v>
      </c>
      <c r="G29" s="20">
        <f>C29/'П 1'!C27</f>
        <v>3.352550322454563</v>
      </c>
      <c r="H29" s="9">
        <f>E29/'П 1'!C27</f>
        <v>121.52400495081753</v>
      </c>
      <c r="I29" s="9">
        <f t="shared" si="0"/>
        <v>0.6156720798278223</v>
      </c>
      <c r="J29" s="8">
        <f t="shared" si="1"/>
        <v>4</v>
      </c>
      <c r="K29" s="8">
        <f t="shared" si="2"/>
        <v>3</v>
      </c>
      <c r="L29" s="19">
        <f t="shared" si="3"/>
        <v>56</v>
      </c>
      <c r="M29" s="21">
        <f t="shared" si="4"/>
        <v>29.7</v>
      </c>
      <c r="N29" s="8">
        <f t="shared" si="5"/>
        <v>13</v>
      </c>
    </row>
    <row r="30" spans="1:14" ht="12.75">
      <c r="A30" s="1">
        <v>20</v>
      </c>
      <c r="B30" s="2" t="s">
        <v>19</v>
      </c>
      <c r="C30" s="21">
        <v>41</v>
      </c>
      <c r="D30" s="24">
        <v>189</v>
      </c>
      <c r="E30" s="24">
        <v>189</v>
      </c>
      <c r="F30" s="24">
        <v>217</v>
      </c>
      <c r="G30" s="20">
        <f>C30/'П 1'!C28</f>
        <v>2.05</v>
      </c>
      <c r="H30" s="9">
        <f>E30/'П 1'!C28</f>
        <v>9.45</v>
      </c>
      <c r="I30" s="9">
        <f t="shared" si="0"/>
        <v>1.1481481481481481</v>
      </c>
      <c r="J30" s="8">
        <f t="shared" si="1"/>
        <v>20</v>
      </c>
      <c r="K30" s="8">
        <f t="shared" si="2"/>
        <v>69</v>
      </c>
      <c r="L30" s="19">
        <f t="shared" si="3"/>
        <v>12</v>
      </c>
      <c r="M30" s="21">
        <f t="shared" si="4"/>
        <v>30.7</v>
      </c>
      <c r="N30" s="8">
        <f t="shared" si="5"/>
        <v>14</v>
      </c>
    </row>
    <row r="31" spans="1:14" ht="12.75">
      <c r="A31" s="1">
        <v>21</v>
      </c>
      <c r="B31" s="2" t="s">
        <v>20</v>
      </c>
      <c r="C31" s="21">
        <v>35</v>
      </c>
      <c r="D31" s="24">
        <v>462</v>
      </c>
      <c r="E31" s="24">
        <v>462</v>
      </c>
      <c r="F31" s="24">
        <v>382</v>
      </c>
      <c r="G31" s="20">
        <f>C31/'П 1'!C29</f>
        <v>1.4285714285714286</v>
      </c>
      <c r="H31" s="9">
        <f>E31/'П 1'!C29</f>
        <v>18.857142857142858</v>
      </c>
      <c r="I31" s="9">
        <f t="shared" si="0"/>
        <v>0.8268398268398268</v>
      </c>
      <c r="J31" s="8">
        <f t="shared" si="1"/>
        <v>39</v>
      </c>
      <c r="K31" s="8">
        <f t="shared" si="2"/>
        <v>53</v>
      </c>
      <c r="L31" s="19">
        <f t="shared" si="3"/>
        <v>36</v>
      </c>
      <c r="M31" s="21">
        <f t="shared" si="4"/>
        <v>41.7</v>
      </c>
      <c r="N31" s="8">
        <f t="shared" si="5"/>
        <v>47</v>
      </c>
    </row>
    <row r="32" spans="1:14" ht="12.75">
      <c r="A32" s="1">
        <v>22</v>
      </c>
      <c r="B32" s="2" t="s">
        <v>21</v>
      </c>
      <c r="C32" s="21">
        <v>9</v>
      </c>
      <c r="D32" s="24">
        <v>112</v>
      </c>
      <c r="E32" s="24">
        <v>48</v>
      </c>
      <c r="F32" s="24">
        <v>72</v>
      </c>
      <c r="G32" s="20">
        <f>C32/'П 1'!C30</f>
        <v>0.6923076923076923</v>
      </c>
      <c r="H32" s="9">
        <f>E32/'П 1'!C30</f>
        <v>3.6923076923076925</v>
      </c>
      <c r="I32" s="9">
        <f t="shared" si="0"/>
        <v>1.5</v>
      </c>
      <c r="J32" s="8">
        <f t="shared" si="1"/>
        <v>71</v>
      </c>
      <c r="K32" s="8">
        <f t="shared" si="2"/>
        <v>77</v>
      </c>
      <c r="L32" s="19">
        <f t="shared" si="3"/>
        <v>4</v>
      </c>
      <c r="M32" s="21">
        <f t="shared" si="4"/>
        <v>39.3</v>
      </c>
      <c r="N32" s="8">
        <f t="shared" si="5"/>
        <v>39</v>
      </c>
    </row>
    <row r="33" spans="1:14" ht="12.75">
      <c r="A33" s="1">
        <v>23</v>
      </c>
      <c r="B33" s="2" t="s">
        <v>22</v>
      </c>
      <c r="C33" s="21">
        <v>50</v>
      </c>
      <c r="D33" s="24">
        <v>824</v>
      </c>
      <c r="E33" s="24">
        <v>780</v>
      </c>
      <c r="F33" s="24">
        <v>1031</v>
      </c>
      <c r="G33" s="20">
        <f>C33/'П 1'!C31</f>
        <v>2.0833333333333335</v>
      </c>
      <c r="H33" s="9">
        <f>E33/'П 1'!C31</f>
        <v>32.5</v>
      </c>
      <c r="I33" s="9">
        <f t="shared" si="0"/>
        <v>1.3217948717948718</v>
      </c>
      <c r="J33" s="8">
        <f t="shared" si="1"/>
        <v>18</v>
      </c>
      <c r="K33" s="8">
        <f t="shared" si="2"/>
        <v>37</v>
      </c>
      <c r="L33" s="19">
        <f t="shared" si="3"/>
        <v>7</v>
      </c>
      <c r="M33" s="21">
        <f t="shared" si="4"/>
        <v>18.2</v>
      </c>
      <c r="N33" s="8">
        <f t="shared" si="5"/>
        <v>2</v>
      </c>
    </row>
    <row r="34" spans="1:14" ht="12.75">
      <c r="A34" s="1">
        <v>24</v>
      </c>
      <c r="B34" s="2" t="s">
        <v>23</v>
      </c>
      <c r="C34" s="21">
        <v>39</v>
      </c>
      <c r="D34" s="24">
        <v>778</v>
      </c>
      <c r="E34" s="24">
        <v>674</v>
      </c>
      <c r="F34" s="24">
        <v>574</v>
      </c>
      <c r="G34" s="20">
        <f>C34/'П 1'!C32</f>
        <v>2.087243401759531</v>
      </c>
      <c r="H34" s="9">
        <f>E34/'П 1'!C32</f>
        <v>36.071847507331384</v>
      </c>
      <c r="I34" s="9">
        <f t="shared" si="0"/>
        <v>0.8516320474777448</v>
      </c>
      <c r="J34" s="8">
        <f t="shared" si="1"/>
        <v>16</v>
      </c>
      <c r="K34" s="8">
        <f t="shared" si="2"/>
        <v>28</v>
      </c>
      <c r="L34" s="19">
        <f t="shared" si="3"/>
        <v>33</v>
      </c>
      <c r="M34" s="21">
        <f t="shared" si="4"/>
        <v>28.1</v>
      </c>
      <c r="N34" s="8">
        <f t="shared" si="5"/>
        <v>11</v>
      </c>
    </row>
    <row r="35" spans="1:14" ht="12.75">
      <c r="A35" s="1">
        <v>25</v>
      </c>
      <c r="B35" s="2" t="s">
        <v>24</v>
      </c>
      <c r="C35" s="21">
        <v>5</v>
      </c>
      <c r="D35" s="24">
        <v>18</v>
      </c>
      <c r="E35" s="24">
        <v>18</v>
      </c>
      <c r="F35" s="24">
        <v>22</v>
      </c>
      <c r="G35" s="20">
        <f>C35/'П 1'!C33</f>
        <v>0.29411764705882354</v>
      </c>
      <c r="H35" s="9">
        <f>E35/'П 1'!C33</f>
        <v>1.0588235294117647</v>
      </c>
      <c r="I35" s="9">
        <f t="shared" si="0"/>
        <v>1.2222222222222223</v>
      </c>
      <c r="J35" s="8">
        <f t="shared" si="1"/>
        <v>79</v>
      </c>
      <c r="K35" s="8">
        <f t="shared" si="2"/>
        <v>81</v>
      </c>
      <c r="L35" s="19">
        <f t="shared" si="3"/>
        <v>10</v>
      </c>
      <c r="M35" s="21">
        <f t="shared" si="4"/>
        <v>45.1</v>
      </c>
      <c r="N35" s="8">
        <f t="shared" si="5"/>
        <v>59</v>
      </c>
    </row>
    <row r="36" spans="1:14" ht="12.75">
      <c r="A36" s="1">
        <v>26</v>
      </c>
      <c r="B36" s="2" t="s">
        <v>25</v>
      </c>
      <c r="C36" s="21">
        <v>9</v>
      </c>
      <c r="D36" s="24">
        <v>872</v>
      </c>
      <c r="E36" s="24">
        <v>872</v>
      </c>
      <c r="F36" s="24">
        <v>98</v>
      </c>
      <c r="G36" s="20">
        <f>C36/'П 1'!C34</f>
        <v>0.45915158291984065</v>
      </c>
      <c r="H36" s="9">
        <f>E36/'П 1'!C34</f>
        <v>44.48668670067789</v>
      </c>
      <c r="I36" s="9">
        <f t="shared" si="0"/>
        <v>0.11238532110091744</v>
      </c>
      <c r="J36" s="8">
        <f t="shared" si="1"/>
        <v>76</v>
      </c>
      <c r="K36" s="8">
        <f t="shared" si="2"/>
        <v>21</v>
      </c>
      <c r="L36" s="19">
        <f t="shared" si="3"/>
        <v>80</v>
      </c>
      <c r="M36" s="21">
        <f t="shared" si="4"/>
        <v>61.5</v>
      </c>
      <c r="N36" s="8">
        <f t="shared" si="5"/>
        <v>78</v>
      </c>
    </row>
    <row r="37" spans="1:14" ht="12.75">
      <c r="A37" s="1">
        <v>27</v>
      </c>
      <c r="B37" s="2" t="s">
        <v>26</v>
      </c>
      <c r="C37" s="21">
        <v>65</v>
      </c>
      <c r="D37" s="24">
        <v>941</v>
      </c>
      <c r="E37" s="24">
        <v>901</v>
      </c>
      <c r="F37" s="24">
        <v>726.5</v>
      </c>
      <c r="G37" s="20">
        <f>C37/'П 1'!C35</f>
        <v>1.4130434782608696</v>
      </c>
      <c r="H37" s="9">
        <f>E37/'П 1'!C35</f>
        <v>19.58695652173913</v>
      </c>
      <c r="I37" s="9">
        <f t="shared" si="0"/>
        <v>0.8063263041065483</v>
      </c>
      <c r="J37" s="8">
        <f t="shared" si="1"/>
        <v>40</v>
      </c>
      <c r="K37" s="8">
        <f t="shared" si="2"/>
        <v>52</v>
      </c>
      <c r="L37" s="19">
        <f t="shared" si="3"/>
        <v>38</v>
      </c>
      <c r="M37" s="21">
        <f t="shared" si="4"/>
        <v>42.6</v>
      </c>
      <c r="N37" s="8">
        <f t="shared" si="5"/>
        <v>49</v>
      </c>
    </row>
    <row r="38" spans="1:14" ht="12.75">
      <c r="A38" s="1">
        <v>28</v>
      </c>
      <c r="B38" s="2" t="s">
        <v>27</v>
      </c>
      <c r="C38" s="21">
        <v>38</v>
      </c>
      <c r="D38" s="24">
        <v>788</v>
      </c>
      <c r="E38" s="24">
        <v>748</v>
      </c>
      <c r="F38" s="24">
        <v>423.5</v>
      </c>
      <c r="G38" s="20">
        <f>C38/'П 1'!C36</f>
        <v>1.3571428571428572</v>
      </c>
      <c r="H38" s="9">
        <f>E38/'П 1'!C36</f>
        <v>26.714285714285715</v>
      </c>
      <c r="I38" s="9">
        <f t="shared" si="0"/>
        <v>0.5661764705882353</v>
      </c>
      <c r="J38" s="8">
        <f t="shared" si="1"/>
        <v>43</v>
      </c>
      <c r="K38" s="8">
        <f t="shared" si="2"/>
        <v>45</v>
      </c>
      <c r="L38" s="19">
        <f t="shared" si="3"/>
        <v>64</v>
      </c>
      <c r="M38" s="21">
        <f t="shared" si="4"/>
        <v>54.1</v>
      </c>
      <c r="N38" s="8">
        <f t="shared" si="5"/>
        <v>69</v>
      </c>
    </row>
    <row r="39" spans="1:14" ht="12.75">
      <c r="A39" s="1">
        <v>29</v>
      </c>
      <c r="B39" s="2" t="s">
        <v>28</v>
      </c>
      <c r="C39" s="21">
        <v>15</v>
      </c>
      <c r="D39" s="24">
        <v>455</v>
      </c>
      <c r="E39" s="24">
        <v>455</v>
      </c>
      <c r="F39" s="24">
        <v>933.9</v>
      </c>
      <c r="G39" s="20">
        <f>C39/'П 1'!C37</f>
        <v>0.4902399713467049</v>
      </c>
      <c r="H39" s="9">
        <f>E39/'П 1'!C37</f>
        <v>14.870612464183381</v>
      </c>
      <c r="I39" s="9">
        <f t="shared" si="0"/>
        <v>2.0525274725274727</v>
      </c>
      <c r="J39" s="8">
        <f t="shared" si="1"/>
        <v>75</v>
      </c>
      <c r="K39" s="8">
        <f t="shared" si="2"/>
        <v>62</v>
      </c>
      <c r="L39" s="19">
        <f t="shared" si="3"/>
        <v>1</v>
      </c>
      <c r="M39" s="21">
        <f t="shared" si="4"/>
        <v>34.099999999999994</v>
      </c>
      <c r="N39" s="8">
        <f t="shared" si="5"/>
        <v>22</v>
      </c>
    </row>
    <row r="40" spans="1:14" ht="12.75">
      <c r="A40" s="1">
        <v>30</v>
      </c>
      <c r="B40" s="2" t="s">
        <v>29</v>
      </c>
      <c r="C40" s="21">
        <v>30</v>
      </c>
      <c r="D40" s="24">
        <v>724</v>
      </c>
      <c r="E40" s="24">
        <v>584</v>
      </c>
      <c r="F40" s="24">
        <v>304</v>
      </c>
      <c r="G40" s="20">
        <f>C40/'П 1'!C38</f>
        <v>1.5384615384615385</v>
      </c>
      <c r="H40" s="9">
        <f>E40/'П 1'!C38</f>
        <v>29.94871794871795</v>
      </c>
      <c r="I40" s="9">
        <f t="shared" si="0"/>
        <v>0.5205479452054794</v>
      </c>
      <c r="J40" s="8">
        <f t="shared" si="1"/>
        <v>32</v>
      </c>
      <c r="K40" s="8">
        <f t="shared" si="2"/>
        <v>39</v>
      </c>
      <c r="L40" s="19">
        <f t="shared" si="3"/>
        <v>70</v>
      </c>
      <c r="M40" s="21">
        <f t="shared" si="4"/>
        <v>53.1</v>
      </c>
      <c r="N40" s="8">
        <f t="shared" si="5"/>
        <v>66</v>
      </c>
    </row>
    <row r="41" spans="1:14" ht="12.75">
      <c r="A41" s="1">
        <v>31</v>
      </c>
      <c r="B41" s="2" t="s">
        <v>30</v>
      </c>
      <c r="C41" s="21">
        <v>52</v>
      </c>
      <c r="D41" s="24">
        <v>1248</v>
      </c>
      <c r="E41" s="24">
        <v>1248</v>
      </c>
      <c r="F41" s="24">
        <v>1375</v>
      </c>
      <c r="G41" s="20">
        <f>C41/'П 1'!C39</f>
        <v>0.8739495798319328</v>
      </c>
      <c r="H41" s="9">
        <f>E41/'П 1'!C39</f>
        <v>20.974789915966387</v>
      </c>
      <c r="I41" s="9">
        <f t="shared" si="0"/>
        <v>1.1017628205128205</v>
      </c>
      <c r="J41" s="8">
        <f t="shared" si="1"/>
        <v>65</v>
      </c>
      <c r="K41" s="8">
        <f t="shared" si="2"/>
        <v>49</v>
      </c>
      <c r="L41" s="19">
        <f t="shared" si="3"/>
        <v>13</v>
      </c>
      <c r="M41" s="21">
        <f t="shared" si="4"/>
        <v>34.2</v>
      </c>
      <c r="N41" s="8">
        <f t="shared" si="5"/>
        <v>23</v>
      </c>
    </row>
    <row r="42" spans="1:14" ht="12.75">
      <c r="A42" s="1">
        <v>32</v>
      </c>
      <c r="B42" s="2" t="s">
        <v>31</v>
      </c>
      <c r="C42" s="21">
        <v>262</v>
      </c>
      <c r="D42" s="24">
        <v>1854</v>
      </c>
      <c r="E42" s="24">
        <v>1854</v>
      </c>
      <c r="F42" s="24">
        <v>1349</v>
      </c>
      <c r="G42" s="20">
        <f>C42/'П 1'!C40</f>
        <v>5.054172612441203</v>
      </c>
      <c r="H42" s="9">
        <f>E42/'П 1'!C40</f>
        <v>35.765022990328205</v>
      </c>
      <c r="I42" s="9">
        <f t="shared" si="0"/>
        <v>0.7276159654800431</v>
      </c>
      <c r="J42" s="8">
        <f t="shared" si="1"/>
        <v>1</v>
      </c>
      <c r="K42" s="8">
        <f t="shared" si="2"/>
        <v>30</v>
      </c>
      <c r="L42" s="19">
        <f t="shared" si="3"/>
        <v>47</v>
      </c>
      <c r="M42" s="21">
        <f t="shared" si="4"/>
        <v>32.7</v>
      </c>
      <c r="N42" s="8">
        <f t="shared" si="5"/>
        <v>17</v>
      </c>
    </row>
    <row r="43" spans="1:14" ht="12.75">
      <c r="A43" s="1">
        <v>33</v>
      </c>
      <c r="B43" s="2" t="s">
        <v>32</v>
      </c>
      <c r="C43" s="21">
        <v>20</v>
      </c>
      <c r="D43" s="24">
        <v>675</v>
      </c>
      <c r="E43" s="24">
        <v>675</v>
      </c>
      <c r="F43" s="24">
        <v>306.8</v>
      </c>
      <c r="G43" s="20">
        <f>C43/'П 1'!C41</f>
        <v>1.0526315789473684</v>
      </c>
      <c r="H43" s="9">
        <f>E43/'П 1'!C41</f>
        <v>35.526315789473685</v>
      </c>
      <c r="I43" s="9">
        <f t="shared" si="0"/>
        <v>0.45451851851851854</v>
      </c>
      <c r="J43" s="8">
        <f t="shared" si="1"/>
        <v>57</v>
      </c>
      <c r="K43" s="8">
        <f t="shared" si="2"/>
        <v>31</v>
      </c>
      <c r="L43" s="19">
        <f t="shared" si="3"/>
        <v>75</v>
      </c>
      <c r="M43" s="21">
        <f t="shared" si="4"/>
        <v>58.2</v>
      </c>
      <c r="N43" s="8">
        <f t="shared" si="5"/>
        <v>76</v>
      </c>
    </row>
    <row r="44" spans="1:14" ht="12.75">
      <c r="A44" s="1">
        <v>34</v>
      </c>
      <c r="B44" s="2" t="s">
        <v>33</v>
      </c>
      <c r="C44" s="21">
        <v>15</v>
      </c>
      <c r="D44" s="24">
        <v>61</v>
      </c>
      <c r="E44" s="24">
        <v>61</v>
      </c>
      <c r="F44" s="24">
        <v>61</v>
      </c>
      <c r="G44" s="20">
        <f>C44/'П 1'!C42</f>
        <v>0.6</v>
      </c>
      <c r="H44" s="9">
        <f>E44/'П 1'!C42</f>
        <v>2.44</v>
      </c>
      <c r="I44" s="9">
        <f t="shared" si="0"/>
        <v>1</v>
      </c>
      <c r="J44" s="8">
        <f t="shared" si="1"/>
        <v>73</v>
      </c>
      <c r="K44" s="8">
        <f t="shared" si="2"/>
        <v>78</v>
      </c>
      <c r="L44" s="19">
        <f t="shared" si="3"/>
        <v>21</v>
      </c>
      <c r="M44" s="21">
        <f t="shared" si="4"/>
        <v>48.5</v>
      </c>
      <c r="N44" s="8">
        <f t="shared" si="5"/>
        <v>63</v>
      </c>
    </row>
    <row r="45" spans="1:14" ht="12.75">
      <c r="A45" s="1">
        <v>35</v>
      </c>
      <c r="B45" s="2" t="s">
        <v>34</v>
      </c>
      <c r="C45" s="29">
        <v>9</v>
      </c>
      <c r="D45" s="30">
        <v>47</v>
      </c>
      <c r="E45" s="30">
        <v>47</v>
      </c>
      <c r="F45" s="30">
        <v>27</v>
      </c>
      <c r="G45" s="20">
        <f>C45/'П 1'!C43</f>
        <v>0.2647058823529412</v>
      </c>
      <c r="H45" s="9">
        <f>E45/'П 1'!C43</f>
        <v>1.3823529411764706</v>
      </c>
      <c r="I45" s="9">
        <f t="shared" si="0"/>
        <v>0.574468085106383</v>
      </c>
      <c r="J45" s="8">
        <f t="shared" si="1"/>
        <v>80</v>
      </c>
      <c r="K45" s="8">
        <f t="shared" si="2"/>
        <v>80</v>
      </c>
      <c r="L45" s="19">
        <f t="shared" si="3"/>
        <v>61</v>
      </c>
      <c r="M45" s="21">
        <f t="shared" si="4"/>
        <v>70.5</v>
      </c>
      <c r="N45" s="8">
        <f t="shared" si="5"/>
        <v>80</v>
      </c>
    </row>
    <row r="46" spans="1:14" ht="12.75">
      <c r="A46" s="1">
        <v>36</v>
      </c>
      <c r="B46" s="2" t="s">
        <v>35</v>
      </c>
      <c r="C46" s="21">
        <v>72</v>
      </c>
      <c r="D46" s="24">
        <v>983</v>
      </c>
      <c r="E46" s="24">
        <v>883</v>
      </c>
      <c r="F46" s="24">
        <v>629.3</v>
      </c>
      <c r="G46" s="20">
        <f>C46/'П 1'!C44</f>
        <v>2.25</v>
      </c>
      <c r="H46" s="9">
        <f>E46/'П 1'!C44</f>
        <v>27.59375</v>
      </c>
      <c r="I46" s="9">
        <f t="shared" si="0"/>
        <v>0.7126840317100792</v>
      </c>
      <c r="J46" s="8">
        <f t="shared" si="1"/>
        <v>15</v>
      </c>
      <c r="K46" s="8">
        <f t="shared" si="2"/>
        <v>43</v>
      </c>
      <c r="L46" s="19">
        <f t="shared" si="3"/>
        <v>49</v>
      </c>
      <c r="M46" s="21">
        <f t="shared" si="4"/>
        <v>40.4</v>
      </c>
      <c r="N46" s="8">
        <f t="shared" si="5"/>
        <v>42</v>
      </c>
    </row>
    <row r="47" spans="1:14" ht="12.75">
      <c r="A47" s="1">
        <v>37</v>
      </c>
      <c r="B47" s="2" t="s">
        <v>36</v>
      </c>
      <c r="C47" s="21">
        <v>19</v>
      </c>
      <c r="D47" s="24">
        <v>92</v>
      </c>
      <c r="E47" s="24">
        <v>92</v>
      </c>
      <c r="F47" s="24">
        <v>88</v>
      </c>
      <c r="G47" s="20">
        <f>C47/'П 1'!C45</f>
        <v>1.0703812316715542</v>
      </c>
      <c r="H47" s="9">
        <f>E47/'П 1'!C45</f>
        <v>5.182898595462262</v>
      </c>
      <c r="I47" s="9">
        <f t="shared" si="0"/>
        <v>0.9565217391304348</v>
      </c>
      <c r="J47" s="8">
        <f t="shared" si="1"/>
        <v>55</v>
      </c>
      <c r="K47" s="8">
        <f t="shared" si="2"/>
        <v>74</v>
      </c>
      <c r="L47" s="19">
        <f t="shared" si="3"/>
        <v>23</v>
      </c>
      <c r="M47" s="21">
        <f t="shared" si="4"/>
        <v>44.7</v>
      </c>
      <c r="N47" s="8">
        <f t="shared" si="5"/>
        <v>58</v>
      </c>
    </row>
    <row r="48" spans="1:14" ht="12.75">
      <c r="A48" s="1">
        <v>38</v>
      </c>
      <c r="B48" s="2" t="s">
        <v>37</v>
      </c>
      <c r="C48" s="21">
        <v>60</v>
      </c>
      <c r="D48" s="24">
        <v>594</v>
      </c>
      <c r="E48" s="24">
        <v>546</v>
      </c>
      <c r="F48" s="24">
        <v>350.5</v>
      </c>
      <c r="G48" s="20">
        <f>C48/'П 1'!C46</f>
        <v>3.2432432432432434</v>
      </c>
      <c r="H48" s="9">
        <f>E48/'П 1'!C46</f>
        <v>29.513513513513512</v>
      </c>
      <c r="I48" s="9">
        <f t="shared" si="0"/>
        <v>0.641941391941392</v>
      </c>
      <c r="J48" s="8">
        <f t="shared" si="1"/>
        <v>5</v>
      </c>
      <c r="K48" s="8">
        <f t="shared" si="2"/>
        <v>40</v>
      </c>
      <c r="L48" s="19">
        <f t="shared" si="3"/>
        <v>55</v>
      </c>
      <c r="M48" s="21">
        <f t="shared" si="4"/>
        <v>40.5</v>
      </c>
      <c r="N48" s="8">
        <f t="shared" si="5"/>
        <v>43</v>
      </c>
    </row>
    <row r="49" spans="1:14" ht="12.75">
      <c r="A49" s="1">
        <v>39</v>
      </c>
      <c r="B49" s="2" t="s">
        <v>38</v>
      </c>
      <c r="C49" s="21">
        <v>17</v>
      </c>
      <c r="D49" s="24">
        <v>141.5</v>
      </c>
      <c r="E49" s="24">
        <v>141.5</v>
      </c>
      <c r="F49" s="24">
        <v>175.5</v>
      </c>
      <c r="G49" s="20">
        <f>C49/'П 1'!C47</f>
        <v>0.8947368421052632</v>
      </c>
      <c r="H49" s="9">
        <f>E49/'П 1'!C47</f>
        <v>7.447368421052632</v>
      </c>
      <c r="I49" s="9">
        <f t="shared" si="0"/>
        <v>1.2402826855123674</v>
      </c>
      <c r="J49" s="8">
        <f t="shared" si="1"/>
        <v>63</v>
      </c>
      <c r="K49" s="8">
        <f t="shared" si="2"/>
        <v>71</v>
      </c>
      <c r="L49" s="19">
        <f t="shared" si="3"/>
        <v>9</v>
      </c>
      <c r="M49" s="21">
        <f t="shared" si="4"/>
        <v>38.400000000000006</v>
      </c>
      <c r="N49" s="8">
        <f t="shared" si="5"/>
        <v>35</v>
      </c>
    </row>
    <row r="50" spans="1:14" ht="12.75">
      <c r="A50" s="1">
        <v>40</v>
      </c>
      <c r="B50" s="2" t="s">
        <v>39</v>
      </c>
      <c r="C50" s="21">
        <v>158</v>
      </c>
      <c r="D50" s="24">
        <v>7639</v>
      </c>
      <c r="E50" s="24">
        <v>7639</v>
      </c>
      <c r="F50" s="24">
        <v>4934</v>
      </c>
      <c r="G50" s="20">
        <f>C50/'П 1'!C48</f>
        <v>1.5047619047619047</v>
      </c>
      <c r="H50" s="9">
        <f>E50/'П 1'!C48</f>
        <v>72.75238095238095</v>
      </c>
      <c r="I50" s="9">
        <f t="shared" si="0"/>
        <v>0.6458960596936771</v>
      </c>
      <c r="J50" s="8">
        <f t="shared" si="1"/>
        <v>34</v>
      </c>
      <c r="K50" s="8">
        <f t="shared" si="2"/>
        <v>9</v>
      </c>
      <c r="L50" s="19">
        <f t="shared" si="3"/>
        <v>53</v>
      </c>
      <c r="M50" s="21">
        <f t="shared" si="4"/>
        <v>36</v>
      </c>
      <c r="N50" s="8">
        <f t="shared" si="5"/>
        <v>26</v>
      </c>
    </row>
    <row r="51" spans="1:14" ht="12.75">
      <c r="A51" s="1">
        <v>41</v>
      </c>
      <c r="B51" s="2" t="s">
        <v>40</v>
      </c>
      <c r="C51" s="21">
        <v>69</v>
      </c>
      <c r="D51" s="24">
        <v>3451.5</v>
      </c>
      <c r="E51" s="24">
        <v>3451.5</v>
      </c>
      <c r="F51" s="24">
        <v>2018.9</v>
      </c>
      <c r="G51" s="20">
        <f>C51/'П 1'!C49</f>
        <v>1.140495867768595</v>
      </c>
      <c r="H51" s="9">
        <f>E51/'П 1'!C49</f>
        <v>57.049586776859506</v>
      </c>
      <c r="I51" s="9">
        <f t="shared" si="0"/>
        <v>0.5849340866290019</v>
      </c>
      <c r="J51" s="8">
        <f t="shared" si="1"/>
        <v>51</v>
      </c>
      <c r="K51" s="8">
        <f t="shared" si="2"/>
        <v>15</v>
      </c>
      <c r="L51" s="19">
        <f t="shared" si="3"/>
        <v>59</v>
      </c>
      <c r="M51" s="21">
        <f t="shared" si="4"/>
        <v>44.2</v>
      </c>
      <c r="N51" s="8">
        <f t="shared" si="5"/>
        <v>56</v>
      </c>
    </row>
    <row r="52" spans="1:14" ht="12.75">
      <c r="A52" s="1">
        <v>42</v>
      </c>
      <c r="B52" s="2" t="s">
        <v>41</v>
      </c>
      <c r="C52" s="21">
        <v>59</v>
      </c>
      <c r="D52" s="24">
        <v>1289.5</v>
      </c>
      <c r="E52" s="24">
        <v>1285.5</v>
      </c>
      <c r="F52" s="24">
        <v>1120.5</v>
      </c>
      <c r="G52" s="20">
        <f>C52/'П 1'!C50</f>
        <v>1.973515395894428</v>
      </c>
      <c r="H52" s="9">
        <f>E52/'П 1'!C50</f>
        <v>42.99922104105572</v>
      </c>
      <c r="I52" s="9">
        <f t="shared" si="0"/>
        <v>0.8716452742123687</v>
      </c>
      <c r="J52" s="8">
        <f t="shared" si="1"/>
        <v>23</v>
      </c>
      <c r="K52" s="8">
        <f t="shared" si="2"/>
        <v>23</v>
      </c>
      <c r="L52" s="19">
        <f t="shared" si="3"/>
        <v>31</v>
      </c>
      <c r="M52" s="21">
        <f t="shared" si="4"/>
        <v>27</v>
      </c>
      <c r="N52" s="8">
        <f t="shared" si="5"/>
        <v>9</v>
      </c>
    </row>
    <row r="53" spans="1:14" ht="12.75">
      <c r="A53" s="1">
        <v>43</v>
      </c>
      <c r="B53" s="2" t="s">
        <v>42</v>
      </c>
      <c r="C53" s="21">
        <v>5</v>
      </c>
      <c r="D53" s="24">
        <v>114.5</v>
      </c>
      <c r="E53" s="24">
        <v>114.5</v>
      </c>
      <c r="F53" s="24">
        <v>194.5</v>
      </c>
      <c r="G53" s="20">
        <f>C53/'П 1'!C51</f>
        <v>0.4166666666666667</v>
      </c>
      <c r="H53" s="9">
        <f>E53/'П 1'!C51</f>
        <v>9.541666666666666</v>
      </c>
      <c r="I53" s="9">
        <f t="shared" si="0"/>
        <v>1.6986899563318778</v>
      </c>
      <c r="J53" s="8">
        <f t="shared" si="1"/>
        <v>77</v>
      </c>
      <c r="K53" s="8">
        <f t="shared" si="2"/>
        <v>68</v>
      </c>
      <c r="L53" s="19">
        <f t="shared" si="3"/>
        <v>2</v>
      </c>
      <c r="M53" s="21">
        <f t="shared" si="4"/>
        <v>36.8</v>
      </c>
      <c r="N53" s="8">
        <f t="shared" si="5"/>
        <v>31</v>
      </c>
    </row>
    <row r="54" spans="1:14" ht="12.75">
      <c r="A54" s="1">
        <v>44</v>
      </c>
      <c r="B54" s="2" t="s">
        <v>43</v>
      </c>
      <c r="C54" s="21">
        <v>93</v>
      </c>
      <c r="D54" s="24">
        <v>2292</v>
      </c>
      <c r="E54" s="24">
        <v>2192</v>
      </c>
      <c r="F54" s="24">
        <v>1705.02</v>
      </c>
      <c r="G54" s="20">
        <f>C54/'П 1'!C52</f>
        <v>1.6607142857142858</v>
      </c>
      <c r="H54" s="9">
        <f>E54/'П 1'!C52</f>
        <v>39.142857142857146</v>
      </c>
      <c r="I54" s="9">
        <f t="shared" si="0"/>
        <v>0.7778375912408759</v>
      </c>
      <c r="J54" s="8">
        <f t="shared" si="1"/>
        <v>28</v>
      </c>
      <c r="K54" s="8">
        <f t="shared" si="2"/>
        <v>26</v>
      </c>
      <c r="L54" s="19">
        <f t="shared" si="3"/>
        <v>39</v>
      </c>
      <c r="M54" s="21">
        <f t="shared" si="4"/>
        <v>32.9</v>
      </c>
      <c r="N54" s="8">
        <f t="shared" si="5"/>
        <v>18</v>
      </c>
    </row>
    <row r="55" spans="1:14" ht="12.75">
      <c r="A55" s="1">
        <v>45</v>
      </c>
      <c r="B55" s="2" t="s">
        <v>44</v>
      </c>
      <c r="C55" s="21">
        <v>32</v>
      </c>
      <c r="D55" s="24">
        <v>1037</v>
      </c>
      <c r="E55" s="24">
        <v>933</v>
      </c>
      <c r="F55" s="24">
        <v>955</v>
      </c>
      <c r="G55" s="20">
        <f>C55/'П 1'!C53</f>
        <v>1.6842105263157894</v>
      </c>
      <c r="H55" s="9">
        <f>E55/'П 1'!C53</f>
        <v>49.10526315789474</v>
      </c>
      <c r="I55" s="9">
        <f t="shared" si="0"/>
        <v>1.0235798499464095</v>
      </c>
      <c r="J55" s="8">
        <f t="shared" si="1"/>
        <v>26</v>
      </c>
      <c r="K55" s="8">
        <f t="shared" si="2"/>
        <v>18</v>
      </c>
      <c r="L55" s="19">
        <f t="shared" si="3"/>
        <v>18</v>
      </c>
      <c r="M55" s="21">
        <f t="shared" si="4"/>
        <v>19.6</v>
      </c>
      <c r="N55" s="8">
        <f t="shared" si="5"/>
        <v>3</v>
      </c>
    </row>
    <row r="56" spans="1:14" ht="12.75">
      <c r="A56" s="1">
        <v>46</v>
      </c>
      <c r="B56" s="2" t="s">
        <v>45</v>
      </c>
      <c r="C56" s="21">
        <v>69</v>
      </c>
      <c r="D56" s="24">
        <v>3856</v>
      </c>
      <c r="E56" s="24">
        <v>3816</v>
      </c>
      <c r="F56" s="24">
        <v>2162</v>
      </c>
      <c r="G56" s="20">
        <f>C56/'П 1'!C54</f>
        <v>1.3529411764705883</v>
      </c>
      <c r="H56" s="9">
        <f>E56/'П 1'!C54</f>
        <v>74.82352941176471</v>
      </c>
      <c r="I56" s="9">
        <f t="shared" si="0"/>
        <v>0.5665618448637316</v>
      </c>
      <c r="J56" s="8">
        <f t="shared" si="1"/>
        <v>44</v>
      </c>
      <c r="K56" s="8">
        <f t="shared" si="2"/>
        <v>8</v>
      </c>
      <c r="L56" s="19">
        <f t="shared" si="3"/>
        <v>63</v>
      </c>
      <c r="M56" s="21">
        <f t="shared" si="4"/>
        <v>42.7</v>
      </c>
      <c r="N56" s="8">
        <f t="shared" si="5"/>
        <v>50</v>
      </c>
    </row>
    <row r="57" spans="1:14" ht="12.75">
      <c r="A57" s="1">
        <v>47</v>
      </c>
      <c r="B57" s="2" t="s">
        <v>46</v>
      </c>
      <c r="C57" s="21">
        <v>66</v>
      </c>
      <c r="D57" s="24">
        <v>649</v>
      </c>
      <c r="E57" s="24">
        <v>640</v>
      </c>
      <c r="F57" s="24">
        <v>311.5</v>
      </c>
      <c r="G57" s="20">
        <f>C57/'П 1'!C55</f>
        <v>1.5714285714285714</v>
      </c>
      <c r="H57" s="9">
        <f>E57/'П 1'!C55</f>
        <v>15.238095238095237</v>
      </c>
      <c r="I57" s="9">
        <f t="shared" si="0"/>
        <v>0.48671875</v>
      </c>
      <c r="J57" s="8">
        <f t="shared" si="1"/>
        <v>31</v>
      </c>
      <c r="K57" s="8">
        <f t="shared" si="2"/>
        <v>60</v>
      </c>
      <c r="L57" s="19">
        <f t="shared" si="3"/>
        <v>73</v>
      </c>
      <c r="M57" s="21">
        <f t="shared" si="4"/>
        <v>60.7</v>
      </c>
      <c r="N57" s="8">
        <f t="shared" si="5"/>
        <v>77</v>
      </c>
    </row>
    <row r="58" spans="1:14" ht="12.75">
      <c r="A58" s="1">
        <v>48</v>
      </c>
      <c r="B58" s="2" t="s">
        <v>47</v>
      </c>
      <c r="C58" s="21">
        <v>52</v>
      </c>
      <c r="D58" s="24">
        <v>252</v>
      </c>
      <c r="E58" s="24">
        <v>252</v>
      </c>
      <c r="F58" s="24">
        <v>222</v>
      </c>
      <c r="G58" s="20">
        <f>C58/'П 1'!C56</f>
        <v>1.368421052631579</v>
      </c>
      <c r="H58" s="9">
        <f>E58/'П 1'!C56</f>
        <v>6.631578947368421</v>
      </c>
      <c r="I58" s="9">
        <f t="shared" si="0"/>
        <v>0.8809523809523809</v>
      </c>
      <c r="J58" s="8">
        <f t="shared" si="1"/>
        <v>41</v>
      </c>
      <c r="K58" s="8">
        <f t="shared" si="2"/>
        <v>73</v>
      </c>
      <c r="L58" s="19">
        <f t="shared" si="3"/>
        <v>29</v>
      </c>
      <c r="M58" s="21">
        <f t="shared" si="4"/>
        <v>44.6</v>
      </c>
      <c r="N58" s="8">
        <f t="shared" si="5"/>
        <v>57</v>
      </c>
    </row>
    <row r="59" spans="1:14" ht="12.75">
      <c r="A59" s="1">
        <v>49</v>
      </c>
      <c r="B59" s="2" t="s">
        <v>48</v>
      </c>
      <c r="C59" s="21">
        <v>27</v>
      </c>
      <c r="D59" s="24">
        <v>245.5</v>
      </c>
      <c r="E59" s="24">
        <v>245.5</v>
      </c>
      <c r="F59" s="24">
        <v>253.5</v>
      </c>
      <c r="G59" s="20">
        <f>C59/'П 1'!C57</f>
        <v>1.173913043478261</v>
      </c>
      <c r="H59" s="9">
        <f>E59/'П 1'!C57</f>
        <v>10.673913043478262</v>
      </c>
      <c r="I59" s="9">
        <f t="shared" si="0"/>
        <v>1.0325865580448066</v>
      </c>
      <c r="J59" s="8">
        <f t="shared" si="1"/>
        <v>50</v>
      </c>
      <c r="K59" s="8">
        <f t="shared" si="2"/>
        <v>67</v>
      </c>
      <c r="L59" s="19">
        <f t="shared" si="3"/>
        <v>17</v>
      </c>
      <c r="M59" s="21">
        <f t="shared" si="4"/>
        <v>38.599999999999994</v>
      </c>
      <c r="N59" s="8">
        <f t="shared" si="5"/>
        <v>36</v>
      </c>
    </row>
    <row r="60" spans="1:14" ht="12.75">
      <c r="A60" s="1">
        <v>50</v>
      </c>
      <c r="B60" s="2" t="s">
        <v>49</v>
      </c>
      <c r="C60" s="21">
        <v>25</v>
      </c>
      <c r="D60" s="24">
        <v>326</v>
      </c>
      <c r="E60" s="24">
        <v>326</v>
      </c>
      <c r="F60" s="24">
        <v>212.96</v>
      </c>
      <c r="G60" s="20">
        <f>C60/'П 1'!C58</f>
        <v>1.0416666666666667</v>
      </c>
      <c r="H60" s="9">
        <f>E60/'П 1'!C58</f>
        <v>13.583333333333334</v>
      </c>
      <c r="I60" s="9">
        <f t="shared" si="0"/>
        <v>0.6532515337423314</v>
      </c>
      <c r="J60" s="8">
        <f t="shared" si="1"/>
        <v>58</v>
      </c>
      <c r="K60" s="8">
        <f t="shared" si="2"/>
        <v>65</v>
      </c>
      <c r="L60" s="19">
        <f t="shared" si="3"/>
        <v>51</v>
      </c>
      <c r="M60" s="21">
        <f t="shared" si="4"/>
        <v>56.6</v>
      </c>
      <c r="N60" s="8">
        <f t="shared" si="5"/>
        <v>74</v>
      </c>
    </row>
    <row r="61" spans="1:14" ht="12.75">
      <c r="A61" s="1">
        <v>51</v>
      </c>
      <c r="B61" s="2" t="s">
        <v>50</v>
      </c>
      <c r="C61" s="21">
        <v>56</v>
      </c>
      <c r="D61" s="24">
        <v>1968</v>
      </c>
      <c r="E61" s="24">
        <v>1916</v>
      </c>
      <c r="F61" s="24">
        <v>868.7</v>
      </c>
      <c r="G61" s="20">
        <f>C61/'П 1'!C59</f>
        <v>1.2444444444444445</v>
      </c>
      <c r="H61" s="9">
        <f>E61/'П 1'!C59</f>
        <v>42.577777777777776</v>
      </c>
      <c r="I61" s="9">
        <f t="shared" si="0"/>
        <v>0.45339248434238</v>
      </c>
      <c r="J61" s="8">
        <f t="shared" si="1"/>
        <v>49</v>
      </c>
      <c r="K61" s="8">
        <f t="shared" si="2"/>
        <v>24</v>
      </c>
      <c r="L61" s="19">
        <f t="shared" si="3"/>
        <v>76</v>
      </c>
      <c r="M61" s="21">
        <f t="shared" si="4"/>
        <v>55</v>
      </c>
      <c r="N61" s="8">
        <f t="shared" si="5"/>
        <v>72</v>
      </c>
    </row>
    <row r="62" spans="1:14" ht="12.75">
      <c r="A62" s="1">
        <v>52</v>
      </c>
      <c r="B62" s="2" t="s">
        <v>51</v>
      </c>
      <c r="C62" s="21">
        <v>68</v>
      </c>
      <c r="D62" s="24">
        <v>767</v>
      </c>
      <c r="E62" s="24">
        <v>659</v>
      </c>
      <c r="F62" s="24">
        <v>885.5</v>
      </c>
      <c r="G62" s="20">
        <f>C62/'П 1'!C60</f>
        <v>1.8295739348370927</v>
      </c>
      <c r="H62" s="9">
        <f>E62/'П 1'!C60</f>
        <v>17.730723868494767</v>
      </c>
      <c r="I62" s="9">
        <f t="shared" si="0"/>
        <v>1.3437025796661608</v>
      </c>
      <c r="J62" s="8">
        <f t="shared" si="1"/>
        <v>25</v>
      </c>
      <c r="K62" s="8">
        <f t="shared" si="2"/>
        <v>56</v>
      </c>
      <c r="L62" s="19">
        <f t="shared" si="3"/>
        <v>6</v>
      </c>
      <c r="M62" s="21">
        <f t="shared" si="4"/>
        <v>24.8</v>
      </c>
      <c r="N62" s="8">
        <f t="shared" si="5"/>
        <v>7</v>
      </c>
    </row>
    <row r="63" spans="1:14" ht="12.75">
      <c r="A63" s="1">
        <v>53</v>
      </c>
      <c r="B63" s="2" t="s">
        <v>52</v>
      </c>
      <c r="C63" s="21">
        <v>19</v>
      </c>
      <c r="D63" s="24">
        <v>542</v>
      </c>
      <c r="E63" s="24">
        <v>498.4</v>
      </c>
      <c r="F63" s="24">
        <v>435.6</v>
      </c>
      <c r="G63" s="20">
        <f>C63/'П 1'!C61</f>
        <v>1.0555555555555556</v>
      </c>
      <c r="H63" s="9">
        <f>E63/'П 1'!C61</f>
        <v>27.688888888888886</v>
      </c>
      <c r="I63" s="9">
        <f t="shared" si="0"/>
        <v>0.8739967897271269</v>
      </c>
      <c r="J63" s="8">
        <f t="shared" si="1"/>
        <v>56</v>
      </c>
      <c r="K63" s="8">
        <f t="shared" si="2"/>
        <v>42</v>
      </c>
      <c r="L63" s="19">
        <f t="shared" si="3"/>
        <v>30</v>
      </c>
      <c r="M63" s="21">
        <f t="shared" si="4"/>
        <v>38.8</v>
      </c>
      <c r="N63" s="8">
        <f t="shared" si="5"/>
        <v>37</v>
      </c>
    </row>
    <row r="64" spans="1:14" ht="12.75">
      <c r="A64" s="1">
        <v>54</v>
      </c>
      <c r="B64" s="2" t="s">
        <v>53</v>
      </c>
      <c r="C64" s="21">
        <v>121</v>
      </c>
      <c r="D64" s="24">
        <v>3571</v>
      </c>
      <c r="E64" s="24">
        <v>3441</v>
      </c>
      <c r="F64" s="24">
        <v>2920.5</v>
      </c>
      <c r="G64" s="20">
        <f>C64/'П 1'!C62</f>
        <v>2.086206896551724</v>
      </c>
      <c r="H64" s="9">
        <f>E64/'П 1'!C62</f>
        <v>59.327586206896555</v>
      </c>
      <c r="I64" s="9">
        <f t="shared" si="0"/>
        <v>0.8487358326068003</v>
      </c>
      <c r="J64" s="8">
        <f t="shared" si="1"/>
        <v>17</v>
      </c>
      <c r="K64" s="8">
        <f t="shared" si="2"/>
        <v>14</v>
      </c>
      <c r="L64" s="19">
        <f t="shared" si="3"/>
        <v>34</v>
      </c>
      <c r="M64" s="21">
        <f t="shared" si="4"/>
        <v>24.6</v>
      </c>
      <c r="N64" s="8">
        <f t="shared" si="5"/>
        <v>6</v>
      </c>
    </row>
    <row r="65" spans="1:14" ht="12.75">
      <c r="A65" s="1">
        <v>55</v>
      </c>
      <c r="B65" s="2" t="s">
        <v>54</v>
      </c>
      <c r="C65" s="21">
        <v>39</v>
      </c>
      <c r="D65" s="24">
        <v>379.5</v>
      </c>
      <c r="E65" s="24">
        <v>373.5</v>
      </c>
      <c r="F65" s="24">
        <v>348.3</v>
      </c>
      <c r="G65" s="20">
        <f>C65/'П 1'!C63</f>
        <v>1.625</v>
      </c>
      <c r="H65" s="9">
        <f>E65/'П 1'!C63</f>
        <v>15.5625</v>
      </c>
      <c r="I65" s="9">
        <f t="shared" si="0"/>
        <v>0.9325301204819277</v>
      </c>
      <c r="J65" s="8">
        <f t="shared" si="1"/>
        <v>30</v>
      </c>
      <c r="K65" s="8">
        <f t="shared" si="2"/>
        <v>59</v>
      </c>
      <c r="L65" s="19">
        <f t="shared" si="3"/>
        <v>25</v>
      </c>
      <c r="M65" s="21">
        <f t="shared" si="4"/>
        <v>36.2</v>
      </c>
      <c r="N65" s="8">
        <f t="shared" si="5"/>
        <v>28</v>
      </c>
    </row>
    <row r="66" spans="1:14" ht="12.75">
      <c r="A66" s="1">
        <v>56</v>
      </c>
      <c r="B66" s="2" t="s">
        <v>55</v>
      </c>
      <c r="C66" s="21">
        <v>45</v>
      </c>
      <c r="D66" s="24">
        <v>2465.5</v>
      </c>
      <c r="E66" s="24">
        <v>2465.5</v>
      </c>
      <c r="F66" s="24">
        <v>2052.5</v>
      </c>
      <c r="G66" s="20">
        <f>C66/'П 1'!C64</f>
        <v>0.9</v>
      </c>
      <c r="H66" s="9">
        <f>E66/'П 1'!C64</f>
        <v>49.31</v>
      </c>
      <c r="I66" s="9">
        <f t="shared" si="0"/>
        <v>0.8324883390792943</v>
      </c>
      <c r="J66" s="8">
        <f t="shared" si="1"/>
        <v>62</v>
      </c>
      <c r="K66" s="8">
        <f t="shared" si="2"/>
        <v>17</v>
      </c>
      <c r="L66" s="19">
        <f t="shared" si="3"/>
        <v>35</v>
      </c>
      <c r="M66" s="21">
        <f t="shared" si="4"/>
        <v>35</v>
      </c>
      <c r="N66" s="8">
        <f t="shared" si="5"/>
        <v>24</v>
      </c>
    </row>
    <row r="67" spans="1:14" ht="12.75">
      <c r="A67" s="1">
        <v>57</v>
      </c>
      <c r="B67" s="2" t="s">
        <v>56</v>
      </c>
      <c r="C67" s="21">
        <v>47</v>
      </c>
      <c r="D67" s="24">
        <v>2988</v>
      </c>
      <c r="E67" s="24">
        <v>2948</v>
      </c>
      <c r="F67" s="24">
        <v>2158</v>
      </c>
      <c r="G67" s="20">
        <f>C67/'П 1'!C65</f>
        <v>0.5310734463276836</v>
      </c>
      <c r="H67" s="9">
        <f>E67/'П 1'!C65</f>
        <v>33.31073446327684</v>
      </c>
      <c r="I67" s="9">
        <f t="shared" si="0"/>
        <v>0.73202170963365</v>
      </c>
      <c r="J67" s="8">
        <f t="shared" si="1"/>
        <v>74</v>
      </c>
      <c r="K67" s="8">
        <f t="shared" si="2"/>
        <v>35</v>
      </c>
      <c r="L67" s="19">
        <f t="shared" si="3"/>
        <v>45</v>
      </c>
      <c r="M67" s="21">
        <f t="shared" si="4"/>
        <v>47.8</v>
      </c>
      <c r="N67" s="8">
        <f t="shared" si="5"/>
        <v>62</v>
      </c>
    </row>
    <row r="68" spans="1:14" ht="12.75">
      <c r="A68" s="1">
        <v>58</v>
      </c>
      <c r="B68" s="2" t="s">
        <v>57</v>
      </c>
      <c r="C68" s="21">
        <v>13</v>
      </c>
      <c r="D68" s="24">
        <v>700</v>
      </c>
      <c r="E68" s="24">
        <v>700</v>
      </c>
      <c r="F68" s="24">
        <v>654</v>
      </c>
      <c r="G68" s="20">
        <f>C68/'П 1'!C66</f>
        <v>0.3333333333333333</v>
      </c>
      <c r="H68" s="9">
        <f>E68/'П 1'!C66</f>
        <v>17.94871794871795</v>
      </c>
      <c r="I68" s="9">
        <f t="shared" si="0"/>
        <v>0.9342857142857143</v>
      </c>
      <c r="J68" s="8">
        <f t="shared" si="1"/>
        <v>78</v>
      </c>
      <c r="K68" s="8">
        <f t="shared" si="2"/>
        <v>55</v>
      </c>
      <c r="L68" s="19">
        <f t="shared" si="3"/>
        <v>24</v>
      </c>
      <c r="M68" s="21">
        <f t="shared" si="4"/>
        <v>44.1</v>
      </c>
      <c r="N68" s="8">
        <f t="shared" si="5"/>
        <v>54</v>
      </c>
    </row>
    <row r="69" spans="1:14" ht="12.75">
      <c r="A69" s="1">
        <v>59</v>
      </c>
      <c r="B69" s="2" t="s">
        <v>58</v>
      </c>
      <c r="C69" s="21">
        <v>37</v>
      </c>
      <c r="D69" s="24">
        <v>749</v>
      </c>
      <c r="E69" s="24">
        <v>749</v>
      </c>
      <c r="F69" s="24">
        <v>444</v>
      </c>
      <c r="G69" s="20">
        <f>C69/'П 1'!C67</f>
        <v>2.0366460564017492</v>
      </c>
      <c r="H69" s="9">
        <f>E69/'П 1'!C67</f>
        <v>41.22832152013271</v>
      </c>
      <c r="I69" s="9">
        <f t="shared" si="0"/>
        <v>0.5927903871829105</v>
      </c>
      <c r="J69" s="8">
        <f t="shared" si="1"/>
        <v>21</v>
      </c>
      <c r="K69" s="8">
        <f t="shared" si="2"/>
        <v>25</v>
      </c>
      <c r="L69" s="19">
        <f t="shared" si="3"/>
        <v>58</v>
      </c>
      <c r="M69" s="21">
        <f t="shared" si="4"/>
        <v>40.7</v>
      </c>
      <c r="N69" s="8">
        <f t="shared" si="5"/>
        <v>44</v>
      </c>
    </row>
    <row r="70" spans="1:14" ht="12.75">
      <c r="A70" s="1">
        <v>60</v>
      </c>
      <c r="B70" s="2" t="s">
        <v>59</v>
      </c>
      <c r="C70" s="21">
        <v>82</v>
      </c>
      <c r="D70" s="24">
        <v>2117</v>
      </c>
      <c r="E70" s="24">
        <v>2077</v>
      </c>
      <c r="F70" s="24">
        <v>1849</v>
      </c>
      <c r="G70" s="20">
        <f>C70/'П 1'!C68</f>
        <v>1.3225806451612903</v>
      </c>
      <c r="H70" s="9">
        <f>E70/'П 1'!C68</f>
        <v>33.5</v>
      </c>
      <c r="I70" s="9">
        <f t="shared" si="0"/>
        <v>0.8902262879152624</v>
      </c>
      <c r="J70" s="8">
        <f t="shared" si="1"/>
        <v>46</v>
      </c>
      <c r="K70" s="8">
        <f t="shared" si="2"/>
        <v>34</v>
      </c>
      <c r="L70" s="19">
        <f t="shared" si="3"/>
        <v>28</v>
      </c>
      <c r="M70" s="21">
        <f t="shared" si="4"/>
        <v>33.4</v>
      </c>
      <c r="N70" s="8">
        <f t="shared" si="5"/>
        <v>19</v>
      </c>
    </row>
    <row r="71" spans="1:14" ht="12.75">
      <c r="A71" s="1">
        <v>61</v>
      </c>
      <c r="B71" s="2" t="s">
        <v>60</v>
      </c>
      <c r="C71" s="21">
        <v>26</v>
      </c>
      <c r="D71" s="24">
        <v>456</v>
      </c>
      <c r="E71" s="24">
        <v>356</v>
      </c>
      <c r="F71" s="24">
        <v>208</v>
      </c>
      <c r="G71" s="20">
        <f>C71/'П 1'!C69</f>
        <v>1.368421052631579</v>
      </c>
      <c r="H71" s="9">
        <f>E71/'П 1'!C69</f>
        <v>18.736842105263158</v>
      </c>
      <c r="I71" s="9">
        <f t="shared" si="0"/>
        <v>0.5842696629213483</v>
      </c>
      <c r="J71" s="8">
        <f t="shared" si="1"/>
        <v>41</v>
      </c>
      <c r="K71" s="8">
        <f t="shared" si="2"/>
        <v>54</v>
      </c>
      <c r="L71" s="19">
        <f t="shared" si="3"/>
        <v>60</v>
      </c>
      <c r="M71" s="21">
        <f t="shared" si="4"/>
        <v>54.4</v>
      </c>
      <c r="N71" s="8">
        <f t="shared" si="5"/>
        <v>70</v>
      </c>
    </row>
    <row r="72" spans="1:14" ht="12.75">
      <c r="A72" s="1">
        <v>62</v>
      </c>
      <c r="B72" s="2" t="s">
        <v>61</v>
      </c>
      <c r="C72" s="21">
        <v>69</v>
      </c>
      <c r="D72" s="24">
        <v>480</v>
      </c>
      <c r="E72" s="24">
        <v>400</v>
      </c>
      <c r="F72" s="24">
        <v>405.5</v>
      </c>
      <c r="G72" s="20">
        <f>C72/'П 1'!C70</f>
        <v>2.76</v>
      </c>
      <c r="H72" s="9">
        <f>E72/'П 1'!C70</f>
        <v>16</v>
      </c>
      <c r="I72" s="9">
        <f t="shared" si="0"/>
        <v>1.01375</v>
      </c>
      <c r="J72" s="8">
        <f t="shared" si="1"/>
        <v>11</v>
      </c>
      <c r="K72" s="8">
        <f t="shared" si="2"/>
        <v>58</v>
      </c>
      <c r="L72" s="19">
        <f t="shared" si="3"/>
        <v>19</v>
      </c>
      <c r="M72" s="21">
        <f t="shared" si="4"/>
        <v>29.099999999999998</v>
      </c>
      <c r="N72" s="8">
        <f t="shared" si="5"/>
        <v>12</v>
      </c>
    </row>
    <row r="73" spans="1:14" ht="12.75">
      <c r="A73" s="1">
        <v>63</v>
      </c>
      <c r="B73" s="2" t="s">
        <v>62</v>
      </c>
      <c r="C73" s="21">
        <v>125</v>
      </c>
      <c r="D73" s="24">
        <v>4900</v>
      </c>
      <c r="E73" s="24">
        <v>4776</v>
      </c>
      <c r="F73" s="24">
        <v>2586</v>
      </c>
      <c r="G73" s="20">
        <f>C73/'П 1'!C71</f>
        <v>3.048780487804878</v>
      </c>
      <c r="H73" s="9">
        <f>E73/'П 1'!C71</f>
        <v>116.48780487804878</v>
      </c>
      <c r="I73" s="9">
        <f t="shared" si="0"/>
        <v>0.5414572864321608</v>
      </c>
      <c r="J73" s="8">
        <f t="shared" si="1"/>
        <v>7</v>
      </c>
      <c r="K73" s="8">
        <f t="shared" si="2"/>
        <v>4</v>
      </c>
      <c r="L73" s="19">
        <f t="shared" si="3"/>
        <v>67</v>
      </c>
      <c r="M73" s="21">
        <f t="shared" si="4"/>
        <v>36.1</v>
      </c>
      <c r="N73" s="8">
        <f t="shared" si="5"/>
        <v>27</v>
      </c>
    </row>
    <row r="74" spans="1:14" ht="12.75">
      <c r="A74" s="1">
        <v>64</v>
      </c>
      <c r="B74" s="2" t="s">
        <v>63</v>
      </c>
      <c r="C74" s="21">
        <v>36</v>
      </c>
      <c r="D74" s="24">
        <v>994</v>
      </c>
      <c r="E74" s="24">
        <v>954</v>
      </c>
      <c r="F74" s="24">
        <v>516</v>
      </c>
      <c r="G74" s="20">
        <f>C74/'П 1'!C72</f>
        <v>1.44</v>
      </c>
      <c r="H74" s="9">
        <f>E74/'П 1'!C72</f>
        <v>38.16</v>
      </c>
      <c r="I74" s="9">
        <f t="shared" si="0"/>
        <v>0.5408805031446541</v>
      </c>
      <c r="J74" s="8">
        <f t="shared" si="1"/>
        <v>38</v>
      </c>
      <c r="K74" s="8">
        <f t="shared" si="2"/>
        <v>27</v>
      </c>
      <c r="L74" s="19">
        <f t="shared" si="3"/>
        <v>68</v>
      </c>
      <c r="M74" s="21">
        <f t="shared" si="4"/>
        <v>49.7</v>
      </c>
      <c r="N74" s="8">
        <f t="shared" si="5"/>
        <v>64</v>
      </c>
    </row>
    <row r="75" spans="1:14" ht="12.75">
      <c r="A75" s="1">
        <v>65</v>
      </c>
      <c r="B75" s="2" t="s">
        <v>64</v>
      </c>
      <c r="C75" s="21">
        <v>166</v>
      </c>
      <c r="D75" s="24">
        <v>3994</v>
      </c>
      <c r="E75" s="24">
        <v>3574</v>
      </c>
      <c r="F75" s="24">
        <v>3067</v>
      </c>
      <c r="G75" s="20">
        <f>C75/'П 1'!C73</f>
        <v>2.938053097345133</v>
      </c>
      <c r="H75" s="9">
        <f>E75/'П 1'!C73</f>
        <v>63.256637168141594</v>
      </c>
      <c r="I75" s="9">
        <f t="shared" si="0"/>
        <v>0.8581421376608842</v>
      </c>
      <c r="J75" s="8">
        <f t="shared" si="1"/>
        <v>9</v>
      </c>
      <c r="K75" s="8">
        <f t="shared" si="2"/>
        <v>11</v>
      </c>
      <c r="L75" s="19">
        <f t="shared" si="3"/>
        <v>32</v>
      </c>
      <c r="M75" s="21">
        <f t="shared" si="4"/>
        <v>21.1</v>
      </c>
      <c r="N75" s="8">
        <f t="shared" si="5"/>
        <v>4</v>
      </c>
    </row>
    <row r="76" spans="1:14" ht="12.75">
      <c r="A76" s="1">
        <v>66</v>
      </c>
      <c r="B76" s="2" t="s">
        <v>65</v>
      </c>
      <c r="C76" s="21">
        <v>30</v>
      </c>
      <c r="D76" s="24">
        <v>1024</v>
      </c>
      <c r="E76" s="24">
        <v>1004</v>
      </c>
      <c r="F76" s="24">
        <v>814</v>
      </c>
      <c r="G76" s="20">
        <f>C76/'П 1'!C74</f>
        <v>0.9523809523809523</v>
      </c>
      <c r="H76" s="9">
        <f>E76/'П 1'!C74</f>
        <v>31.873015873015873</v>
      </c>
      <c r="I76" s="9">
        <f aca="true" t="shared" si="6" ref="I76:I92">IF(E76=0,0,F76/E76)</f>
        <v>0.8107569721115537</v>
      </c>
      <c r="J76" s="8">
        <f aca="true" t="shared" si="7" ref="J76:J92">IF(G76=0,82,RANK(G76,G$11:G$92,0))</f>
        <v>59</v>
      </c>
      <c r="K76" s="8">
        <f aca="true" t="shared" si="8" ref="K76:K92">IF(H76=0,82,RANK(H76,H$11:H$92,0))</f>
        <v>38</v>
      </c>
      <c r="L76" s="19">
        <f aca="true" t="shared" si="9" ref="L76:L92">IF(G76=0,82,RANK(I76,I$11:I$92,0))</f>
        <v>37</v>
      </c>
      <c r="M76" s="21">
        <f aca="true" t="shared" si="10" ref="M76:M92">0.2*J76+K76*0.3+0.5*L76</f>
        <v>41.7</v>
      </c>
      <c r="N76" s="8">
        <f aca="true" t="shared" si="11" ref="N76:N92">IF(G76=0,82,RANK(M76,M$11:M$92,1))</f>
        <v>47</v>
      </c>
    </row>
    <row r="77" spans="1:14" ht="12.75">
      <c r="A77" s="1">
        <v>67</v>
      </c>
      <c r="B77" s="2" t="s">
        <v>66</v>
      </c>
      <c r="C77" s="21">
        <v>47</v>
      </c>
      <c r="D77" s="24">
        <v>993</v>
      </c>
      <c r="E77" s="24">
        <v>873</v>
      </c>
      <c r="F77" s="24">
        <v>562</v>
      </c>
      <c r="G77" s="20">
        <f>C77/'П 1'!C75</f>
        <v>1.46875</v>
      </c>
      <c r="H77" s="9">
        <f>E77/'П 1'!C75</f>
        <v>27.28125</v>
      </c>
      <c r="I77" s="9">
        <f t="shared" si="6"/>
        <v>0.6437571592210768</v>
      </c>
      <c r="J77" s="8">
        <f t="shared" si="7"/>
        <v>37</v>
      </c>
      <c r="K77" s="8">
        <f t="shared" si="8"/>
        <v>44</v>
      </c>
      <c r="L77" s="19">
        <f t="shared" si="9"/>
        <v>54</v>
      </c>
      <c r="M77" s="21">
        <f t="shared" si="10"/>
        <v>47.6</v>
      </c>
      <c r="N77" s="8">
        <f t="shared" si="11"/>
        <v>61</v>
      </c>
    </row>
    <row r="78" spans="1:14" ht="12.75">
      <c r="A78" s="1">
        <v>68</v>
      </c>
      <c r="B78" s="2" t="s">
        <v>67</v>
      </c>
      <c r="C78" s="21">
        <v>31</v>
      </c>
      <c r="D78" s="24">
        <v>529</v>
      </c>
      <c r="E78" s="24">
        <v>529</v>
      </c>
      <c r="F78" s="24">
        <v>489</v>
      </c>
      <c r="G78" s="20">
        <f>C78/'П 1'!C76</f>
        <v>0.8857142857142857</v>
      </c>
      <c r="H78" s="9">
        <f>E78/'П 1'!C76</f>
        <v>15.114285714285714</v>
      </c>
      <c r="I78" s="9">
        <f t="shared" si="6"/>
        <v>0.9243856332703214</v>
      </c>
      <c r="J78" s="8">
        <f t="shared" si="7"/>
        <v>64</v>
      </c>
      <c r="K78" s="8">
        <f t="shared" si="8"/>
        <v>61</v>
      </c>
      <c r="L78" s="19">
        <f t="shared" si="9"/>
        <v>26</v>
      </c>
      <c r="M78" s="21">
        <f t="shared" si="10"/>
        <v>44.1</v>
      </c>
      <c r="N78" s="8">
        <f t="shared" si="11"/>
        <v>54</v>
      </c>
    </row>
    <row r="79" spans="1:14" ht="12.75">
      <c r="A79" s="1">
        <v>69</v>
      </c>
      <c r="B79" s="2" t="s">
        <v>68</v>
      </c>
      <c r="C79" s="21">
        <v>9</v>
      </c>
      <c r="D79" s="24">
        <v>240</v>
      </c>
      <c r="E79" s="24">
        <v>160</v>
      </c>
      <c r="F79" s="24">
        <v>204</v>
      </c>
      <c r="G79" s="20">
        <f>C79/'П 1'!C77</f>
        <v>0.75</v>
      </c>
      <c r="H79" s="9">
        <f>E79/'П 1'!C77</f>
        <v>13.333333333333334</v>
      </c>
      <c r="I79" s="9">
        <f t="shared" si="6"/>
        <v>1.275</v>
      </c>
      <c r="J79" s="8">
        <f t="shared" si="7"/>
        <v>70</v>
      </c>
      <c r="K79" s="8">
        <f t="shared" si="8"/>
        <v>66</v>
      </c>
      <c r="L79" s="19">
        <f t="shared" si="9"/>
        <v>8</v>
      </c>
      <c r="M79" s="21">
        <f t="shared" si="10"/>
        <v>37.8</v>
      </c>
      <c r="N79" s="8">
        <f t="shared" si="11"/>
        <v>32</v>
      </c>
    </row>
    <row r="80" spans="1:14" ht="12.75">
      <c r="A80" s="1">
        <v>70</v>
      </c>
      <c r="B80" s="2" t="s">
        <v>69</v>
      </c>
      <c r="C80" s="21">
        <v>57</v>
      </c>
      <c r="D80" s="24">
        <v>2634</v>
      </c>
      <c r="E80" s="24">
        <v>2634</v>
      </c>
      <c r="F80" s="24">
        <v>1371</v>
      </c>
      <c r="G80" s="20">
        <f>C80/'П 1'!C78</f>
        <v>1.6285714285714286</v>
      </c>
      <c r="H80" s="9">
        <f>E80/'П 1'!C78</f>
        <v>75.25714285714285</v>
      </c>
      <c r="I80" s="9">
        <f t="shared" si="6"/>
        <v>0.520501138952164</v>
      </c>
      <c r="J80" s="8">
        <f t="shared" si="7"/>
        <v>29</v>
      </c>
      <c r="K80" s="8">
        <f t="shared" si="8"/>
        <v>7</v>
      </c>
      <c r="L80" s="19">
        <f t="shared" si="9"/>
        <v>71</v>
      </c>
      <c r="M80" s="21">
        <f t="shared" si="10"/>
        <v>43.4</v>
      </c>
      <c r="N80" s="8">
        <f t="shared" si="11"/>
        <v>52</v>
      </c>
    </row>
    <row r="81" spans="1:14" ht="12.75">
      <c r="A81" s="1">
        <v>71</v>
      </c>
      <c r="B81" s="2" t="s">
        <v>70</v>
      </c>
      <c r="C81" s="21">
        <v>155</v>
      </c>
      <c r="D81" s="24">
        <v>4622</v>
      </c>
      <c r="E81" s="24">
        <v>4358</v>
      </c>
      <c r="F81" s="24">
        <v>2400.2</v>
      </c>
      <c r="G81" s="20">
        <f>C81/'П 1'!C79</f>
        <v>3.9743589743589745</v>
      </c>
      <c r="H81" s="9">
        <f>E81/'П 1'!C79</f>
        <v>111.74358974358974</v>
      </c>
      <c r="I81" s="9">
        <f t="shared" si="6"/>
        <v>0.550757228086278</v>
      </c>
      <c r="J81" s="8">
        <f t="shared" si="7"/>
        <v>2</v>
      </c>
      <c r="K81" s="8">
        <f t="shared" si="8"/>
        <v>6</v>
      </c>
      <c r="L81" s="19">
        <f t="shared" si="9"/>
        <v>66</v>
      </c>
      <c r="M81" s="21">
        <f t="shared" si="10"/>
        <v>35.2</v>
      </c>
      <c r="N81" s="8">
        <f t="shared" si="11"/>
        <v>25</v>
      </c>
    </row>
    <row r="82" spans="1:14" ht="12.75">
      <c r="A82" s="1">
        <v>72</v>
      </c>
      <c r="B82" s="2" t="s">
        <v>71</v>
      </c>
      <c r="C82" s="21">
        <v>50</v>
      </c>
      <c r="D82" s="24">
        <v>1647</v>
      </c>
      <c r="E82" s="24">
        <v>1637</v>
      </c>
      <c r="F82" s="30">
        <v>1194</v>
      </c>
      <c r="G82" s="20">
        <f>C82/'П 1'!C80</f>
        <v>1.8518518518518519</v>
      </c>
      <c r="H82" s="9">
        <f>E82/'П 1'!C80</f>
        <v>60.629629629629626</v>
      </c>
      <c r="I82" s="9">
        <f t="shared" si="6"/>
        <v>0.7293830177153329</v>
      </c>
      <c r="J82" s="8">
        <f t="shared" si="7"/>
        <v>24</v>
      </c>
      <c r="K82" s="8">
        <f t="shared" si="8"/>
        <v>13</v>
      </c>
      <c r="L82" s="19">
        <f t="shared" si="9"/>
        <v>46</v>
      </c>
      <c r="M82" s="21">
        <f t="shared" si="10"/>
        <v>31.700000000000003</v>
      </c>
      <c r="N82" s="8">
        <f t="shared" si="11"/>
        <v>16</v>
      </c>
    </row>
    <row r="83" spans="1:14" ht="12.75">
      <c r="A83" s="1">
        <v>73</v>
      </c>
      <c r="B83" s="2" t="s">
        <v>72</v>
      </c>
      <c r="C83" s="21">
        <v>128</v>
      </c>
      <c r="D83" s="24">
        <v>7212</v>
      </c>
      <c r="E83" s="24">
        <v>7008</v>
      </c>
      <c r="F83" s="24">
        <v>4889</v>
      </c>
      <c r="G83" s="20">
        <f>C83/'П 1'!C81</f>
        <v>3.1919109107057455</v>
      </c>
      <c r="H83" s="9">
        <f>E83/'П 1'!C81</f>
        <v>174.75712236113958</v>
      </c>
      <c r="I83" s="9">
        <f t="shared" si="6"/>
        <v>0.6976312785388128</v>
      </c>
      <c r="J83" s="8">
        <f t="shared" si="7"/>
        <v>6</v>
      </c>
      <c r="K83" s="8">
        <f t="shared" si="8"/>
        <v>1</v>
      </c>
      <c r="L83" s="19">
        <f t="shared" si="9"/>
        <v>50</v>
      </c>
      <c r="M83" s="21">
        <f t="shared" si="10"/>
        <v>26.5</v>
      </c>
      <c r="N83" s="8">
        <f t="shared" si="11"/>
        <v>8</v>
      </c>
    </row>
    <row r="84" spans="1:14" ht="12.75">
      <c r="A84" s="1">
        <v>74</v>
      </c>
      <c r="B84" s="2" t="s">
        <v>73</v>
      </c>
      <c r="C84" s="21">
        <v>26</v>
      </c>
      <c r="D84" s="24">
        <v>766.5</v>
      </c>
      <c r="E84" s="24">
        <v>766.5</v>
      </c>
      <c r="F84" s="24">
        <v>497.76</v>
      </c>
      <c r="G84" s="20">
        <f>C84/'П 1'!C82</f>
        <v>1.4768129474011826</v>
      </c>
      <c r="H84" s="9">
        <f>E84/'П 1'!C82</f>
        <v>43.537581699346404</v>
      </c>
      <c r="I84" s="9">
        <f t="shared" si="6"/>
        <v>0.6493933463796477</v>
      </c>
      <c r="J84" s="8">
        <f t="shared" si="7"/>
        <v>35</v>
      </c>
      <c r="K84" s="8">
        <f t="shared" si="8"/>
        <v>22</v>
      </c>
      <c r="L84" s="19">
        <f t="shared" si="9"/>
        <v>52</v>
      </c>
      <c r="M84" s="21">
        <f t="shared" si="10"/>
        <v>39.6</v>
      </c>
      <c r="N84" s="8">
        <f t="shared" si="11"/>
        <v>41</v>
      </c>
    </row>
    <row r="85" spans="1:14" ht="12.75">
      <c r="A85" s="1">
        <v>75</v>
      </c>
      <c r="B85" s="2" t="s">
        <v>74</v>
      </c>
      <c r="C85" s="21">
        <v>33</v>
      </c>
      <c r="D85" s="24">
        <v>444</v>
      </c>
      <c r="E85" s="24">
        <v>444</v>
      </c>
      <c r="F85" s="24">
        <v>486</v>
      </c>
      <c r="G85" s="20">
        <f>C85/'П 1'!C83</f>
        <v>1.2782553326965935</v>
      </c>
      <c r="H85" s="9">
        <f>E85/'П 1'!C83</f>
        <v>17.198344476281438</v>
      </c>
      <c r="I85" s="9">
        <f t="shared" si="6"/>
        <v>1.0945945945945945</v>
      </c>
      <c r="J85" s="8">
        <f t="shared" si="7"/>
        <v>47</v>
      </c>
      <c r="K85" s="8">
        <f t="shared" si="8"/>
        <v>57</v>
      </c>
      <c r="L85" s="19">
        <f t="shared" si="9"/>
        <v>15</v>
      </c>
      <c r="M85" s="21">
        <f t="shared" si="10"/>
        <v>34</v>
      </c>
      <c r="N85" s="8">
        <f t="shared" si="11"/>
        <v>21</v>
      </c>
    </row>
    <row r="86" spans="1:14" ht="12.75">
      <c r="A86" s="1">
        <v>76</v>
      </c>
      <c r="B86" s="2" t="s">
        <v>75</v>
      </c>
      <c r="C86" s="21">
        <v>75</v>
      </c>
      <c r="D86" s="24">
        <v>2006</v>
      </c>
      <c r="E86" s="24">
        <v>1686</v>
      </c>
      <c r="F86" s="24">
        <v>943</v>
      </c>
      <c r="G86" s="20">
        <f>C86/'П 1'!C84</f>
        <v>1.4705882352941178</v>
      </c>
      <c r="H86" s="9">
        <f>E86/'П 1'!C84</f>
        <v>33.05882352941177</v>
      </c>
      <c r="I86" s="9">
        <f t="shared" si="6"/>
        <v>0.5593119810201661</v>
      </c>
      <c r="J86" s="8">
        <f t="shared" si="7"/>
        <v>36</v>
      </c>
      <c r="K86" s="8">
        <f t="shared" si="8"/>
        <v>36</v>
      </c>
      <c r="L86" s="19">
        <f t="shared" si="9"/>
        <v>65</v>
      </c>
      <c r="M86" s="21">
        <f t="shared" si="10"/>
        <v>50.5</v>
      </c>
      <c r="N86" s="8">
        <f t="shared" si="11"/>
        <v>65</v>
      </c>
    </row>
    <row r="87" spans="1:14" ht="12.75">
      <c r="A87" s="1">
        <v>77</v>
      </c>
      <c r="B87" s="2" t="s">
        <v>76</v>
      </c>
      <c r="C87" s="29">
        <v>1</v>
      </c>
      <c r="D87" s="30">
        <v>4</v>
      </c>
      <c r="E87" s="30">
        <v>4</v>
      </c>
      <c r="F87" s="30"/>
      <c r="G87" s="20">
        <f>C87/'П 1'!C85</f>
        <v>0.08333333333333333</v>
      </c>
      <c r="H87" s="9">
        <f>E87/'П 1'!C85</f>
        <v>0.3333333333333333</v>
      </c>
      <c r="I87" s="9">
        <f t="shared" si="6"/>
        <v>0</v>
      </c>
      <c r="J87" s="8">
        <f t="shared" si="7"/>
        <v>81</v>
      </c>
      <c r="K87" s="8">
        <f t="shared" si="8"/>
        <v>82</v>
      </c>
      <c r="L87" s="19">
        <f t="shared" si="9"/>
        <v>81</v>
      </c>
      <c r="M87" s="21">
        <f t="shared" si="10"/>
        <v>81.3</v>
      </c>
      <c r="N87" s="8">
        <f t="shared" si="11"/>
        <v>82</v>
      </c>
    </row>
    <row r="88" spans="1:14" ht="12.75">
      <c r="A88" s="1">
        <v>78</v>
      </c>
      <c r="B88" s="2" t="s">
        <v>77</v>
      </c>
      <c r="C88" s="29">
        <v>40</v>
      </c>
      <c r="D88" s="30">
        <v>472</v>
      </c>
      <c r="E88" s="30">
        <v>472</v>
      </c>
      <c r="F88" s="30">
        <v>454</v>
      </c>
      <c r="G88" s="20">
        <f>C88/'П 1'!C86</f>
        <v>1.6666666666666667</v>
      </c>
      <c r="H88" s="9">
        <f>E88/'П 1'!C86</f>
        <v>19.666666666666668</v>
      </c>
      <c r="I88" s="9">
        <f t="shared" si="6"/>
        <v>0.961864406779661</v>
      </c>
      <c r="J88" s="8">
        <f t="shared" si="7"/>
        <v>27</v>
      </c>
      <c r="K88" s="8">
        <f t="shared" si="8"/>
        <v>51</v>
      </c>
      <c r="L88" s="19">
        <f t="shared" si="9"/>
        <v>22</v>
      </c>
      <c r="M88" s="21">
        <f t="shared" si="10"/>
        <v>31.7</v>
      </c>
      <c r="N88" s="8">
        <f t="shared" si="11"/>
        <v>15</v>
      </c>
    </row>
    <row r="89" spans="1:14" ht="12.75">
      <c r="A89" s="1">
        <v>79</v>
      </c>
      <c r="B89" s="2" t="s">
        <v>78</v>
      </c>
      <c r="C89" s="29">
        <v>1</v>
      </c>
      <c r="D89" s="30">
        <v>100</v>
      </c>
      <c r="E89" s="30">
        <v>100</v>
      </c>
      <c r="F89" s="30"/>
      <c r="G89" s="20">
        <f>C89/'П 1'!C87</f>
        <v>0.08333333333333333</v>
      </c>
      <c r="H89" s="9">
        <f>E89/'П 1'!C87</f>
        <v>8.333333333333334</v>
      </c>
      <c r="I89" s="9">
        <f t="shared" si="6"/>
        <v>0</v>
      </c>
      <c r="J89" s="8">
        <f t="shared" si="7"/>
        <v>81</v>
      </c>
      <c r="K89" s="8">
        <f t="shared" si="8"/>
        <v>70</v>
      </c>
      <c r="L89" s="19">
        <f t="shared" si="9"/>
        <v>81</v>
      </c>
      <c r="M89" s="21">
        <f t="shared" si="10"/>
        <v>77.7</v>
      </c>
      <c r="N89" s="8">
        <f t="shared" si="11"/>
        <v>81</v>
      </c>
    </row>
    <row r="90" spans="1:14" ht="12.75">
      <c r="A90" s="1">
        <v>80</v>
      </c>
      <c r="B90" s="2" t="s">
        <v>79</v>
      </c>
      <c r="C90" s="21">
        <v>23</v>
      </c>
      <c r="D90" s="24">
        <v>953.5</v>
      </c>
      <c r="E90" s="24">
        <v>953.5</v>
      </c>
      <c r="F90" s="24">
        <v>428</v>
      </c>
      <c r="G90" s="20">
        <f>C90/'П 1'!C88</f>
        <v>0.8206256109481916</v>
      </c>
      <c r="H90" s="9">
        <f>E90/'П 1'!C88</f>
        <v>34.0202834799609</v>
      </c>
      <c r="I90" s="9">
        <f t="shared" si="6"/>
        <v>0.4488725747246985</v>
      </c>
      <c r="J90" s="8">
        <f t="shared" si="7"/>
        <v>67</v>
      </c>
      <c r="K90" s="8">
        <f t="shared" si="8"/>
        <v>33</v>
      </c>
      <c r="L90" s="19">
        <f t="shared" si="9"/>
        <v>77</v>
      </c>
      <c r="M90" s="21">
        <f t="shared" si="10"/>
        <v>61.8</v>
      </c>
      <c r="N90" s="8">
        <f t="shared" si="11"/>
        <v>79</v>
      </c>
    </row>
    <row r="91" spans="1:14" ht="12.75">
      <c r="A91" s="1">
        <v>81</v>
      </c>
      <c r="B91" s="2" t="s">
        <v>80</v>
      </c>
      <c r="C91" s="21">
        <v>12</v>
      </c>
      <c r="D91" s="24">
        <v>100</v>
      </c>
      <c r="E91" s="24">
        <v>94</v>
      </c>
      <c r="F91" s="24">
        <v>72</v>
      </c>
      <c r="G91" s="20">
        <f>C91/'П 1'!C89</f>
        <v>0.6422287390029326</v>
      </c>
      <c r="H91" s="9">
        <f>E91/'П 1'!C89</f>
        <v>5.030791788856305</v>
      </c>
      <c r="I91" s="9">
        <f t="shared" si="6"/>
        <v>0.7659574468085106</v>
      </c>
      <c r="J91" s="8">
        <f t="shared" si="7"/>
        <v>72</v>
      </c>
      <c r="K91" s="8">
        <f t="shared" si="8"/>
        <v>75</v>
      </c>
      <c r="L91" s="19">
        <f t="shared" si="9"/>
        <v>40</v>
      </c>
      <c r="M91" s="21">
        <f t="shared" si="10"/>
        <v>56.9</v>
      </c>
      <c r="N91" s="8">
        <f t="shared" si="11"/>
        <v>75</v>
      </c>
    </row>
    <row r="92" spans="1:14" ht="12.75">
      <c r="A92" s="1">
        <v>82</v>
      </c>
      <c r="B92" s="2" t="s">
        <v>81</v>
      </c>
      <c r="C92" s="21">
        <v>43</v>
      </c>
      <c r="D92" s="24">
        <v>2127</v>
      </c>
      <c r="E92" s="24">
        <v>2007</v>
      </c>
      <c r="F92" s="24">
        <v>1528.2</v>
      </c>
      <c r="G92" s="20">
        <f>C92/'П 1'!C90</f>
        <v>1.34375</v>
      </c>
      <c r="H92" s="9">
        <f>E92/'П 1'!C90</f>
        <v>62.71875</v>
      </c>
      <c r="I92" s="9">
        <f t="shared" si="6"/>
        <v>0.7614349775784753</v>
      </c>
      <c r="J92" s="8">
        <f t="shared" si="7"/>
        <v>45</v>
      </c>
      <c r="K92" s="8">
        <f t="shared" si="8"/>
        <v>12</v>
      </c>
      <c r="L92" s="19">
        <f t="shared" si="9"/>
        <v>42</v>
      </c>
      <c r="M92" s="21">
        <f t="shared" si="10"/>
        <v>33.6</v>
      </c>
      <c r="N92" s="8">
        <f t="shared" si="11"/>
        <v>20</v>
      </c>
    </row>
  </sheetData>
  <sheetProtection/>
  <mergeCells count="1">
    <mergeCell ref="B3:P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3:AG92"/>
  <sheetViews>
    <sheetView zoomScalePageLayoutView="0" workbookViewId="0" topLeftCell="A78">
      <selection activeCell="F82" sqref="F82"/>
    </sheetView>
  </sheetViews>
  <sheetFormatPr defaultColWidth="9.140625" defaultRowHeight="12.75"/>
  <cols>
    <col min="1" max="1" width="3.57421875" style="0" customWidth="1"/>
    <col min="2" max="2" width="24.28125" style="0" customWidth="1"/>
    <col min="3" max="3" width="10.57421875" style="0" customWidth="1"/>
    <col min="4" max="4" width="9.57421875" style="0" customWidth="1"/>
    <col min="5" max="5" width="13.57421875" style="0" customWidth="1"/>
    <col min="6" max="6" width="11.00390625" style="0" customWidth="1"/>
    <col min="7" max="7" width="11.421875" style="0" customWidth="1"/>
    <col min="8" max="8" width="13.140625" style="0" customWidth="1"/>
    <col min="9" max="9" width="7.57421875" style="0" customWidth="1"/>
    <col min="10" max="10" width="8.7109375" style="0" customWidth="1"/>
    <col min="11" max="11" width="7.57421875" style="0" customWidth="1"/>
    <col min="12" max="12" width="7.28125" style="0" customWidth="1"/>
    <col min="13" max="13" width="6.8515625" style="0" customWidth="1"/>
    <col min="14" max="14" width="5.7109375" style="0" customWidth="1"/>
  </cols>
  <sheetData>
    <row r="1" ht="12.75" hidden="1"/>
    <row r="2" ht="12.75" hidden="1"/>
    <row r="3" spans="2:14" ht="23.25" customHeight="1">
      <c r="B3" s="108" t="s">
        <v>86</v>
      </c>
      <c r="C3" s="108"/>
      <c r="D3" s="108"/>
      <c r="E3" s="108"/>
      <c r="F3" s="108"/>
      <c r="G3" s="110"/>
      <c r="H3" s="110"/>
      <c r="I3" s="110"/>
      <c r="J3" s="110"/>
      <c r="K3" s="110"/>
      <c r="L3" s="110"/>
      <c r="M3" s="110"/>
      <c r="N3" s="110"/>
    </row>
    <row r="4" spans="2:14" ht="45" customHeight="1">
      <c r="B4" s="108"/>
      <c r="C4" s="108"/>
      <c r="D4" s="108"/>
      <c r="E4" s="108"/>
      <c r="F4" s="108"/>
      <c r="G4" s="110"/>
      <c r="H4" s="110"/>
      <c r="I4" s="110"/>
      <c r="J4" s="110"/>
      <c r="K4" s="110"/>
      <c r="L4" s="110"/>
      <c r="M4" s="110"/>
      <c r="N4" s="110"/>
    </row>
    <row r="5" ht="12.75" hidden="1"/>
    <row r="6" ht="12.75" hidden="1"/>
    <row r="7" ht="12.75" hidden="1"/>
    <row r="8" ht="12.75" hidden="1"/>
    <row r="9" ht="12.75" hidden="1"/>
    <row r="10" spans="1:14" ht="52.5">
      <c r="A10" s="15"/>
      <c r="B10" s="15"/>
      <c r="C10" s="11" t="s">
        <v>92</v>
      </c>
      <c r="D10" s="11" t="s">
        <v>163</v>
      </c>
      <c r="E10" s="11" t="s">
        <v>165</v>
      </c>
      <c r="F10" s="11" t="s">
        <v>153</v>
      </c>
      <c r="G10" s="11" t="s">
        <v>286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161</v>
      </c>
    </row>
    <row r="11" spans="1:14" ht="12.75">
      <c r="A11" s="5">
        <v>1</v>
      </c>
      <c r="B11" s="6" t="s">
        <v>0</v>
      </c>
      <c r="C11" s="19">
        <v>1</v>
      </c>
      <c r="D11" s="30">
        <v>15</v>
      </c>
      <c r="E11" s="30">
        <v>15</v>
      </c>
      <c r="F11" s="30">
        <v>15</v>
      </c>
      <c r="G11" s="20">
        <f>C11/'П 1'!C9</f>
        <v>0.08333333333333333</v>
      </c>
      <c r="H11" s="20">
        <f>E11/'П 1'!C9</f>
        <v>1.25</v>
      </c>
      <c r="I11" s="20">
        <f>IF(E11=0,0,F11/E11)</f>
        <v>1</v>
      </c>
      <c r="J11" s="19">
        <f>IF(G11=0,82,RANK(G11,G$11:G$92,0))</f>
        <v>64</v>
      </c>
      <c r="K11" s="19">
        <f>IF(H11=0,82,RANK(H11,H$11:H$92,0))</f>
        <v>60</v>
      </c>
      <c r="L11" s="19">
        <f>IF(G11=0,82,RANK(I11,I$11:I$92,0))</f>
        <v>5</v>
      </c>
      <c r="M11" s="29">
        <f>0.2*J11+K11*0.3+0.5*L11</f>
        <v>33.3</v>
      </c>
      <c r="N11" s="19">
        <f>IF(G11=0,82,RANK(M11,M$11:M$92,1))</f>
        <v>28</v>
      </c>
    </row>
    <row r="12" spans="1:14" ht="12.75">
      <c r="A12" s="1">
        <v>2</v>
      </c>
      <c r="B12" s="2" t="s">
        <v>1</v>
      </c>
      <c r="C12" s="19">
        <v>6</v>
      </c>
      <c r="D12" s="30">
        <v>60</v>
      </c>
      <c r="E12" s="30">
        <v>60</v>
      </c>
      <c r="F12" s="30">
        <v>60</v>
      </c>
      <c r="G12" s="20">
        <f>C12/'П 1'!C10</f>
        <v>0.15384615384615385</v>
      </c>
      <c r="H12" s="20">
        <f>E12/'П 1'!C10</f>
        <v>1.5384615384615385</v>
      </c>
      <c r="I12" s="20">
        <f aca="true" t="shared" si="0" ref="I12:I75">IF(E12=0,0,F12/E12)</f>
        <v>1</v>
      </c>
      <c r="J12" s="19">
        <f aca="true" t="shared" si="1" ref="J12:J75">IF(G12=0,82,RANK(G12,G$11:G$92,0))</f>
        <v>52</v>
      </c>
      <c r="K12" s="19">
        <f aca="true" t="shared" si="2" ref="K12:K75">IF(H12=0,82,RANK(H12,H$11:H$92,0))</f>
        <v>58</v>
      </c>
      <c r="L12" s="19">
        <f aca="true" t="shared" si="3" ref="L12:L75">IF(G12=0,82,RANK(I12,I$11:I$92,0))</f>
        <v>5</v>
      </c>
      <c r="M12" s="29">
        <f aca="true" t="shared" si="4" ref="M12:M75">0.2*J12+K12*0.3+0.5*L12</f>
        <v>30.299999999999997</v>
      </c>
      <c r="N12" s="19">
        <f aca="true" t="shared" si="5" ref="N12:N75">IF(G12=0,82,RANK(M12,M$11:M$92,1))</f>
        <v>19</v>
      </c>
    </row>
    <row r="13" spans="1:14" ht="15" customHeight="1">
      <c r="A13" s="1">
        <v>3</v>
      </c>
      <c r="B13" s="2" t="s">
        <v>2</v>
      </c>
      <c r="C13" s="19">
        <v>9</v>
      </c>
      <c r="D13" s="30">
        <v>118</v>
      </c>
      <c r="E13" s="30">
        <v>118</v>
      </c>
      <c r="F13" s="30">
        <v>113</v>
      </c>
      <c r="G13" s="20">
        <f>C13/'П 1'!C11</f>
        <v>0.6428571428571429</v>
      </c>
      <c r="H13" s="20">
        <f>E13/'П 1'!C11</f>
        <v>8.428571428571429</v>
      </c>
      <c r="I13" s="20">
        <f t="shared" si="0"/>
        <v>0.9576271186440678</v>
      </c>
      <c r="J13" s="19">
        <f t="shared" si="1"/>
        <v>12</v>
      </c>
      <c r="K13" s="19">
        <f t="shared" si="2"/>
        <v>19</v>
      </c>
      <c r="L13" s="19">
        <f t="shared" si="3"/>
        <v>21</v>
      </c>
      <c r="M13" s="29">
        <f t="shared" si="4"/>
        <v>18.6</v>
      </c>
      <c r="N13" s="19">
        <f t="shared" si="5"/>
        <v>7</v>
      </c>
    </row>
    <row r="14" spans="1:14" ht="12.75">
      <c r="A14" s="1">
        <v>4</v>
      </c>
      <c r="B14" s="2" t="s">
        <v>3</v>
      </c>
      <c r="C14" s="19">
        <v>17</v>
      </c>
      <c r="D14" s="30">
        <v>320</v>
      </c>
      <c r="E14" s="30">
        <v>290</v>
      </c>
      <c r="F14" s="30">
        <v>129.2</v>
      </c>
      <c r="G14" s="20">
        <f>C14/'П 1'!C12</f>
        <v>0.739614994934144</v>
      </c>
      <c r="H14" s="20">
        <f>E14/'П 1'!C12</f>
        <v>12.616961678288337</v>
      </c>
      <c r="I14" s="20">
        <f t="shared" si="0"/>
        <v>0.4455172413793103</v>
      </c>
      <c r="J14" s="19">
        <f t="shared" si="1"/>
        <v>9</v>
      </c>
      <c r="K14" s="19">
        <f t="shared" si="2"/>
        <v>15</v>
      </c>
      <c r="L14" s="19">
        <f t="shared" si="3"/>
        <v>51</v>
      </c>
      <c r="M14" s="29">
        <f t="shared" si="4"/>
        <v>31.8</v>
      </c>
      <c r="N14" s="19">
        <f t="shared" si="5"/>
        <v>25</v>
      </c>
    </row>
    <row r="15" spans="1:14" ht="12.75">
      <c r="A15" s="1">
        <v>5</v>
      </c>
      <c r="B15" s="2" t="s">
        <v>4</v>
      </c>
      <c r="C15" s="19">
        <v>10</v>
      </c>
      <c r="D15" s="30">
        <v>124</v>
      </c>
      <c r="E15" s="30">
        <v>94</v>
      </c>
      <c r="F15" s="30">
        <v>86</v>
      </c>
      <c r="G15" s="20">
        <f>C15/'П 1'!C13</f>
        <v>0.32682664756446994</v>
      </c>
      <c r="H15" s="20">
        <f>E15/'П 1'!C13</f>
        <v>3.072170487106017</v>
      </c>
      <c r="I15" s="20">
        <f t="shared" si="0"/>
        <v>0.9148936170212766</v>
      </c>
      <c r="J15" s="19">
        <f t="shared" si="1"/>
        <v>31</v>
      </c>
      <c r="K15" s="19">
        <f t="shared" si="2"/>
        <v>41</v>
      </c>
      <c r="L15" s="19">
        <f t="shared" si="3"/>
        <v>25</v>
      </c>
      <c r="M15" s="29">
        <f t="shared" si="4"/>
        <v>31</v>
      </c>
      <c r="N15" s="19">
        <f t="shared" si="5"/>
        <v>20</v>
      </c>
    </row>
    <row r="16" spans="1:14" ht="12.75">
      <c r="A16" s="1">
        <v>6</v>
      </c>
      <c r="B16" s="2" t="s">
        <v>5</v>
      </c>
      <c r="C16" s="19">
        <v>9</v>
      </c>
      <c r="D16" s="30">
        <v>695</v>
      </c>
      <c r="E16" s="30">
        <v>680</v>
      </c>
      <c r="F16" s="30">
        <v>350</v>
      </c>
      <c r="G16" s="20">
        <f>C16/'П 1'!C14</f>
        <v>0.36</v>
      </c>
      <c r="H16" s="20">
        <f>E16/'П 1'!C14</f>
        <v>27.2</v>
      </c>
      <c r="I16" s="20">
        <f t="shared" si="0"/>
        <v>0.5147058823529411</v>
      </c>
      <c r="J16" s="19">
        <f t="shared" si="1"/>
        <v>26</v>
      </c>
      <c r="K16" s="19">
        <f t="shared" si="2"/>
        <v>6</v>
      </c>
      <c r="L16" s="19">
        <f t="shared" si="3"/>
        <v>48</v>
      </c>
      <c r="M16" s="29">
        <f t="shared" si="4"/>
        <v>31</v>
      </c>
      <c r="N16" s="19">
        <f t="shared" si="5"/>
        <v>20</v>
      </c>
    </row>
    <row r="17" spans="1:14" ht="12.75">
      <c r="A17" s="1">
        <v>7</v>
      </c>
      <c r="B17" s="2" t="s">
        <v>6</v>
      </c>
      <c r="C17" s="19">
        <v>20</v>
      </c>
      <c r="D17" s="30">
        <v>365</v>
      </c>
      <c r="E17" s="30">
        <v>365</v>
      </c>
      <c r="F17" s="30">
        <v>371</v>
      </c>
      <c r="G17" s="20">
        <f>C17/'П 1'!C15</f>
        <v>0.425531914893617</v>
      </c>
      <c r="H17" s="20">
        <f>E17/'П 1'!C15</f>
        <v>7.76595744680851</v>
      </c>
      <c r="I17" s="20">
        <f t="shared" si="0"/>
        <v>1.0164383561643835</v>
      </c>
      <c r="J17" s="19">
        <f t="shared" si="1"/>
        <v>19</v>
      </c>
      <c r="K17" s="19">
        <f t="shared" si="2"/>
        <v>20</v>
      </c>
      <c r="L17" s="19">
        <f t="shared" si="3"/>
        <v>4</v>
      </c>
      <c r="M17" s="29">
        <f t="shared" si="4"/>
        <v>11.8</v>
      </c>
      <c r="N17" s="19">
        <f t="shared" si="5"/>
        <v>1</v>
      </c>
    </row>
    <row r="18" spans="1:14" ht="12.75">
      <c r="A18" s="1">
        <v>8</v>
      </c>
      <c r="B18" s="2" t="s">
        <v>7</v>
      </c>
      <c r="C18" s="19">
        <v>13</v>
      </c>
      <c r="D18" s="30">
        <v>132</v>
      </c>
      <c r="E18" s="30">
        <v>117</v>
      </c>
      <c r="F18" s="30">
        <v>15</v>
      </c>
      <c r="G18" s="20">
        <f>C18/'П 1'!C16</f>
        <v>0.37142857142857144</v>
      </c>
      <c r="H18" s="20">
        <f>E18/'П 1'!C16</f>
        <v>3.342857142857143</v>
      </c>
      <c r="I18" s="20">
        <f t="shared" si="0"/>
        <v>0.1282051282051282</v>
      </c>
      <c r="J18" s="19">
        <f t="shared" si="1"/>
        <v>24</v>
      </c>
      <c r="K18" s="19">
        <f t="shared" si="2"/>
        <v>39</v>
      </c>
      <c r="L18" s="19">
        <f t="shared" si="3"/>
        <v>68</v>
      </c>
      <c r="M18" s="29">
        <f t="shared" si="4"/>
        <v>50.5</v>
      </c>
      <c r="N18" s="19">
        <f t="shared" si="5"/>
        <v>65</v>
      </c>
    </row>
    <row r="19" spans="1:14" ht="12.75">
      <c r="A19" s="1">
        <v>9</v>
      </c>
      <c r="B19" s="2" t="s">
        <v>8</v>
      </c>
      <c r="C19" s="19">
        <v>9</v>
      </c>
      <c r="D19" s="30">
        <v>99</v>
      </c>
      <c r="E19" s="30">
        <v>84</v>
      </c>
      <c r="F19" s="30">
        <v>72</v>
      </c>
      <c r="G19" s="20">
        <f>C19/'П 1'!C17</f>
        <v>0.3103448275862069</v>
      </c>
      <c r="H19" s="20">
        <f>E19/'П 1'!C17</f>
        <v>2.896551724137931</v>
      </c>
      <c r="I19" s="20">
        <f t="shared" si="0"/>
        <v>0.8571428571428571</v>
      </c>
      <c r="J19" s="19">
        <f t="shared" si="1"/>
        <v>33</v>
      </c>
      <c r="K19" s="19">
        <f t="shared" si="2"/>
        <v>42</v>
      </c>
      <c r="L19" s="19">
        <f t="shared" si="3"/>
        <v>30</v>
      </c>
      <c r="M19" s="29">
        <f t="shared" si="4"/>
        <v>34.2</v>
      </c>
      <c r="N19" s="19">
        <f t="shared" si="5"/>
        <v>31</v>
      </c>
    </row>
    <row r="20" spans="1:14" ht="12.75">
      <c r="A20" s="1">
        <v>10</v>
      </c>
      <c r="B20" s="2" t="s">
        <v>9</v>
      </c>
      <c r="C20" s="19">
        <v>12</v>
      </c>
      <c r="D20" s="30">
        <v>205</v>
      </c>
      <c r="E20" s="30">
        <v>190</v>
      </c>
      <c r="F20" s="30">
        <v>170</v>
      </c>
      <c r="G20" s="20">
        <f>C20/'П 1'!C18</f>
        <v>0.6457319770013269</v>
      </c>
      <c r="H20" s="20">
        <f>E20/'П 1'!C18</f>
        <v>10.224089635854343</v>
      </c>
      <c r="I20" s="20">
        <f t="shared" si="0"/>
        <v>0.8947368421052632</v>
      </c>
      <c r="J20" s="19">
        <f t="shared" si="1"/>
        <v>11</v>
      </c>
      <c r="K20" s="19">
        <f t="shared" si="2"/>
        <v>17</v>
      </c>
      <c r="L20" s="19">
        <f t="shared" si="3"/>
        <v>27</v>
      </c>
      <c r="M20" s="29">
        <f t="shared" si="4"/>
        <v>20.8</v>
      </c>
      <c r="N20" s="19">
        <f t="shared" si="5"/>
        <v>11</v>
      </c>
    </row>
    <row r="21" spans="1:14" ht="12.75">
      <c r="A21" s="1">
        <v>11</v>
      </c>
      <c r="B21" s="2" t="s">
        <v>10</v>
      </c>
      <c r="C21" s="19">
        <v>3</v>
      </c>
      <c r="D21" s="30">
        <v>55</v>
      </c>
      <c r="E21" s="30">
        <v>55</v>
      </c>
      <c r="F21" s="30">
        <v>35</v>
      </c>
      <c r="G21" s="20">
        <f>C21/'П 1'!C19</f>
        <v>0.10344827586206896</v>
      </c>
      <c r="H21" s="20">
        <f>E21/'П 1'!C19</f>
        <v>1.896551724137931</v>
      </c>
      <c r="I21" s="20">
        <f t="shared" si="0"/>
        <v>0.6363636363636364</v>
      </c>
      <c r="J21" s="19">
        <f t="shared" si="1"/>
        <v>63</v>
      </c>
      <c r="K21" s="19">
        <f t="shared" si="2"/>
        <v>51</v>
      </c>
      <c r="L21" s="19">
        <f t="shared" si="3"/>
        <v>44</v>
      </c>
      <c r="M21" s="29">
        <f t="shared" si="4"/>
        <v>49.9</v>
      </c>
      <c r="N21" s="19">
        <f t="shared" si="5"/>
        <v>64</v>
      </c>
    </row>
    <row r="22" spans="1:14" ht="12.75">
      <c r="A22" s="1">
        <v>12</v>
      </c>
      <c r="B22" s="2" t="s">
        <v>11</v>
      </c>
      <c r="C22" s="19">
        <v>7</v>
      </c>
      <c r="D22" s="30">
        <v>86</v>
      </c>
      <c r="E22" s="30">
        <v>86</v>
      </c>
      <c r="F22" s="30">
        <v>86</v>
      </c>
      <c r="G22" s="20">
        <f>C22/'П 1'!C20</f>
        <v>0.16470588235294117</v>
      </c>
      <c r="H22" s="20">
        <f>E22/'П 1'!C20</f>
        <v>2.023529411764706</v>
      </c>
      <c r="I22" s="20">
        <f t="shared" si="0"/>
        <v>1</v>
      </c>
      <c r="J22" s="19">
        <f t="shared" si="1"/>
        <v>49</v>
      </c>
      <c r="K22" s="19">
        <f t="shared" si="2"/>
        <v>50</v>
      </c>
      <c r="L22" s="19">
        <f t="shared" si="3"/>
        <v>5</v>
      </c>
      <c r="M22" s="29">
        <f t="shared" si="4"/>
        <v>27.3</v>
      </c>
      <c r="N22" s="19">
        <f t="shared" si="5"/>
        <v>17</v>
      </c>
    </row>
    <row r="23" spans="1:14" ht="12.75">
      <c r="A23" s="1">
        <v>13</v>
      </c>
      <c r="B23" s="2" t="s">
        <v>12</v>
      </c>
      <c r="C23" s="19">
        <v>4</v>
      </c>
      <c r="D23" s="30">
        <v>815</v>
      </c>
      <c r="E23" s="30">
        <v>715</v>
      </c>
      <c r="F23" s="30">
        <v>15</v>
      </c>
      <c r="G23" s="20">
        <f>C23/'П 1'!C21</f>
        <v>0.11428571428571428</v>
      </c>
      <c r="H23" s="20">
        <f>E23/'П 1'!C21</f>
        <v>20.428571428571427</v>
      </c>
      <c r="I23" s="20">
        <f t="shared" si="0"/>
        <v>0.02097902097902098</v>
      </c>
      <c r="J23" s="19">
        <f t="shared" si="1"/>
        <v>59</v>
      </c>
      <c r="K23" s="19">
        <f t="shared" si="2"/>
        <v>8</v>
      </c>
      <c r="L23" s="19">
        <f t="shared" si="3"/>
        <v>71</v>
      </c>
      <c r="M23" s="29">
        <f t="shared" si="4"/>
        <v>49.7</v>
      </c>
      <c r="N23" s="19">
        <f t="shared" si="5"/>
        <v>63</v>
      </c>
    </row>
    <row r="24" spans="1:14" ht="12.75">
      <c r="A24" s="1">
        <v>14</v>
      </c>
      <c r="B24" s="2" t="s">
        <v>13</v>
      </c>
      <c r="C24" s="19">
        <v>4</v>
      </c>
      <c r="D24" s="30">
        <v>60</v>
      </c>
      <c r="E24" s="30">
        <v>60</v>
      </c>
      <c r="F24" s="30">
        <v>60</v>
      </c>
      <c r="G24" s="20">
        <f>C24/'П 1'!C22</f>
        <v>0.10526315789473684</v>
      </c>
      <c r="H24" s="20">
        <f>E24/'П 1'!C22</f>
        <v>1.5789473684210527</v>
      </c>
      <c r="I24" s="20">
        <f t="shared" si="0"/>
        <v>1</v>
      </c>
      <c r="J24" s="19">
        <f t="shared" si="1"/>
        <v>60</v>
      </c>
      <c r="K24" s="19">
        <f t="shared" si="2"/>
        <v>56</v>
      </c>
      <c r="L24" s="19">
        <f t="shared" si="3"/>
        <v>5</v>
      </c>
      <c r="M24" s="29">
        <f t="shared" si="4"/>
        <v>31.3</v>
      </c>
      <c r="N24" s="19">
        <f t="shared" si="5"/>
        <v>22</v>
      </c>
    </row>
    <row r="25" spans="1:14" ht="12.75">
      <c r="A25" s="1">
        <v>15</v>
      </c>
      <c r="B25" s="2" t="s">
        <v>15</v>
      </c>
      <c r="C25" s="19">
        <v>80</v>
      </c>
      <c r="D25" s="30">
        <v>1635</v>
      </c>
      <c r="E25" s="30">
        <v>1635</v>
      </c>
      <c r="F25" s="30">
        <v>257</v>
      </c>
      <c r="G25" s="20">
        <f>C25/'П 1'!C23</f>
        <v>2.388059701492537</v>
      </c>
      <c r="H25" s="20">
        <f>E25/'П 1'!C23</f>
        <v>48.80597014925373</v>
      </c>
      <c r="I25" s="20">
        <f t="shared" si="0"/>
        <v>0.15718654434250764</v>
      </c>
      <c r="J25" s="19">
        <f t="shared" si="1"/>
        <v>2</v>
      </c>
      <c r="K25" s="19">
        <f t="shared" si="2"/>
        <v>3</v>
      </c>
      <c r="L25" s="19">
        <f t="shared" si="3"/>
        <v>66</v>
      </c>
      <c r="M25" s="29">
        <f t="shared" si="4"/>
        <v>34.3</v>
      </c>
      <c r="N25" s="19">
        <f t="shared" si="5"/>
        <v>32</v>
      </c>
    </row>
    <row r="26" spans="1:14" ht="12.75">
      <c r="A26" s="1">
        <v>16</v>
      </c>
      <c r="B26" s="2" t="s">
        <v>14</v>
      </c>
      <c r="C26" s="19">
        <v>4</v>
      </c>
      <c r="D26" s="30">
        <v>70</v>
      </c>
      <c r="E26" s="30">
        <v>70</v>
      </c>
      <c r="F26" s="30">
        <v>70</v>
      </c>
      <c r="G26" s="20">
        <f>C26/'П 1'!C24</f>
        <v>0.3333333333333333</v>
      </c>
      <c r="H26" s="20">
        <f>E26/'П 1'!C24</f>
        <v>5.833333333333333</v>
      </c>
      <c r="I26" s="20">
        <f t="shared" si="0"/>
        <v>1</v>
      </c>
      <c r="J26" s="19">
        <f t="shared" si="1"/>
        <v>30</v>
      </c>
      <c r="K26" s="19">
        <f t="shared" si="2"/>
        <v>25</v>
      </c>
      <c r="L26" s="19">
        <f t="shared" si="3"/>
        <v>5</v>
      </c>
      <c r="M26" s="29">
        <f t="shared" si="4"/>
        <v>16</v>
      </c>
      <c r="N26" s="19">
        <f t="shared" si="5"/>
        <v>4</v>
      </c>
    </row>
    <row r="27" spans="1:14" ht="12.75">
      <c r="A27" s="1">
        <v>17</v>
      </c>
      <c r="B27" s="2" t="s">
        <v>16</v>
      </c>
      <c r="C27" s="19">
        <v>15</v>
      </c>
      <c r="D27" s="30">
        <v>225</v>
      </c>
      <c r="E27" s="30">
        <v>225</v>
      </c>
      <c r="F27" s="30">
        <v>75</v>
      </c>
      <c r="G27" s="20">
        <f>C27/'П 1'!C25</f>
        <v>0.6970970206264324</v>
      </c>
      <c r="H27" s="20">
        <f>E27/'П 1'!C25</f>
        <v>10.456455309396485</v>
      </c>
      <c r="I27" s="20">
        <f t="shared" si="0"/>
        <v>0.3333333333333333</v>
      </c>
      <c r="J27" s="19">
        <f t="shared" si="1"/>
        <v>10</v>
      </c>
      <c r="K27" s="19">
        <f t="shared" si="2"/>
        <v>16</v>
      </c>
      <c r="L27" s="19">
        <f t="shared" si="3"/>
        <v>56</v>
      </c>
      <c r="M27" s="29">
        <f t="shared" si="4"/>
        <v>34.8</v>
      </c>
      <c r="N27" s="19">
        <f t="shared" si="5"/>
        <v>33</v>
      </c>
    </row>
    <row r="28" spans="1:14" ht="12.75">
      <c r="A28" s="1">
        <v>18</v>
      </c>
      <c r="B28" s="2" t="s">
        <v>17</v>
      </c>
      <c r="C28" s="19">
        <v>5</v>
      </c>
      <c r="D28" s="30">
        <v>90</v>
      </c>
      <c r="E28" s="30">
        <v>90</v>
      </c>
      <c r="F28" s="30">
        <v>35</v>
      </c>
      <c r="G28" s="20">
        <f>C28/'П 1'!C26</f>
        <v>0.20833333333333334</v>
      </c>
      <c r="H28" s="20">
        <f>E28/'П 1'!C26</f>
        <v>3.75</v>
      </c>
      <c r="I28" s="20">
        <f t="shared" si="0"/>
        <v>0.3888888888888889</v>
      </c>
      <c r="J28" s="19">
        <f t="shared" si="1"/>
        <v>41</v>
      </c>
      <c r="K28" s="19">
        <f t="shared" si="2"/>
        <v>36</v>
      </c>
      <c r="L28" s="19">
        <f t="shared" si="3"/>
        <v>54</v>
      </c>
      <c r="M28" s="29">
        <f t="shared" si="4"/>
        <v>46</v>
      </c>
      <c r="N28" s="19">
        <f t="shared" si="5"/>
        <v>59</v>
      </c>
    </row>
    <row r="29" spans="1:14" ht="12.75">
      <c r="A29" s="1">
        <v>19</v>
      </c>
      <c r="B29" s="2" t="s">
        <v>18</v>
      </c>
      <c r="C29" s="19">
        <v>15</v>
      </c>
      <c r="D29" s="30">
        <v>195</v>
      </c>
      <c r="E29" s="30">
        <v>195</v>
      </c>
      <c r="F29" s="30">
        <v>75</v>
      </c>
      <c r="G29" s="20">
        <f>C29/'П 1'!C27</f>
        <v>0.35665428962282586</v>
      </c>
      <c r="H29" s="20">
        <f>E29/'П 1'!C27</f>
        <v>4.636505765096736</v>
      </c>
      <c r="I29" s="20">
        <f t="shared" si="0"/>
        <v>0.38461538461538464</v>
      </c>
      <c r="J29" s="19">
        <f t="shared" si="1"/>
        <v>27</v>
      </c>
      <c r="K29" s="19">
        <f t="shared" si="2"/>
        <v>33</v>
      </c>
      <c r="L29" s="19">
        <f t="shared" si="3"/>
        <v>55</v>
      </c>
      <c r="M29" s="29">
        <f t="shared" si="4"/>
        <v>42.8</v>
      </c>
      <c r="N29" s="19">
        <f t="shared" si="5"/>
        <v>55</v>
      </c>
    </row>
    <row r="30" spans="1:14" ht="12.75">
      <c r="A30" s="1">
        <v>20</v>
      </c>
      <c r="B30" s="2" t="s">
        <v>19</v>
      </c>
      <c r="C30" s="19">
        <v>8</v>
      </c>
      <c r="D30" s="30">
        <v>110</v>
      </c>
      <c r="E30" s="30">
        <v>110</v>
      </c>
      <c r="F30" s="30">
        <v>35</v>
      </c>
      <c r="G30" s="20">
        <f>C30/'П 1'!C28</f>
        <v>0.4</v>
      </c>
      <c r="H30" s="20">
        <f>E30/'П 1'!C28</f>
        <v>5.5</v>
      </c>
      <c r="I30" s="20">
        <f t="shared" si="0"/>
        <v>0.3181818181818182</v>
      </c>
      <c r="J30" s="19">
        <f t="shared" si="1"/>
        <v>20</v>
      </c>
      <c r="K30" s="19">
        <f t="shared" si="2"/>
        <v>28</v>
      </c>
      <c r="L30" s="19">
        <f t="shared" si="3"/>
        <v>60</v>
      </c>
      <c r="M30" s="29">
        <f t="shared" si="4"/>
        <v>42.4</v>
      </c>
      <c r="N30" s="19">
        <f t="shared" si="5"/>
        <v>53</v>
      </c>
    </row>
    <row r="31" spans="1:14" ht="12.75">
      <c r="A31" s="1">
        <v>21</v>
      </c>
      <c r="B31" s="2" t="s">
        <v>20</v>
      </c>
      <c r="C31" s="19">
        <v>51</v>
      </c>
      <c r="D31" s="30">
        <v>2116.25</v>
      </c>
      <c r="E31" s="30">
        <v>893.25</v>
      </c>
      <c r="F31" s="30">
        <v>742.75</v>
      </c>
      <c r="G31" s="20">
        <f>C31/'П 1'!C29</f>
        <v>2.0816326530612246</v>
      </c>
      <c r="H31" s="20">
        <f>E31/'П 1'!C29</f>
        <v>36.45918367346939</v>
      </c>
      <c r="I31" s="20">
        <f t="shared" si="0"/>
        <v>0.8315141337811363</v>
      </c>
      <c r="J31" s="19">
        <f t="shared" si="1"/>
        <v>4</v>
      </c>
      <c r="K31" s="19">
        <f t="shared" si="2"/>
        <v>4</v>
      </c>
      <c r="L31" s="19">
        <f t="shared" si="3"/>
        <v>34</v>
      </c>
      <c r="M31" s="29">
        <f t="shared" si="4"/>
        <v>19</v>
      </c>
      <c r="N31" s="19">
        <f t="shared" si="5"/>
        <v>8</v>
      </c>
    </row>
    <row r="32" spans="1:14" ht="12.75">
      <c r="A32" s="1">
        <v>22</v>
      </c>
      <c r="B32" s="2" t="s">
        <v>21</v>
      </c>
      <c r="C32" s="19">
        <v>4</v>
      </c>
      <c r="D32" s="30">
        <v>345</v>
      </c>
      <c r="E32" s="30"/>
      <c r="F32" s="30"/>
      <c r="G32" s="20">
        <f>C32/'П 1'!C30</f>
        <v>0.3076923076923077</v>
      </c>
      <c r="H32" s="20">
        <f>E32/'П 1'!C30</f>
        <v>0</v>
      </c>
      <c r="I32" s="20">
        <f t="shared" si="0"/>
        <v>0</v>
      </c>
      <c r="J32" s="19">
        <f t="shared" si="1"/>
        <v>34</v>
      </c>
      <c r="K32" s="19">
        <f t="shared" si="2"/>
        <v>82</v>
      </c>
      <c r="L32" s="19">
        <f t="shared" si="3"/>
        <v>72</v>
      </c>
      <c r="M32" s="29">
        <f t="shared" si="4"/>
        <v>67.4</v>
      </c>
      <c r="N32" s="19">
        <f t="shared" si="5"/>
        <v>73</v>
      </c>
    </row>
    <row r="33" spans="1:14" ht="12.75">
      <c r="A33" s="1">
        <v>23</v>
      </c>
      <c r="B33" s="2" t="s">
        <v>22</v>
      </c>
      <c r="C33" s="19">
        <v>5</v>
      </c>
      <c r="D33" s="30">
        <v>75</v>
      </c>
      <c r="E33" s="30">
        <v>55</v>
      </c>
      <c r="F33" s="30">
        <v>45</v>
      </c>
      <c r="G33" s="20">
        <f>C33/'П 1'!C31</f>
        <v>0.20833333333333334</v>
      </c>
      <c r="H33" s="20">
        <f>E33/'П 1'!C31</f>
        <v>2.2916666666666665</v>
      </c>
      <c r="I33" s="20">
        <f t="shared" si="0"/>
        <v>0.8181818181818182</v>
      </c>
      <c r="J33" s="19">
        <f t="shared" si="1"/>
        <v>41</v>
      </c>
      <c r="K33" s="19">
        <f t="shared" si="2"/>
        <v>47</v>
      </c>
      <c r="L33" s="19">
        <f t="shared" si="3"/>
        <v>36</v>
      </c>
      <c r="M33" s="29">
        <f t="shared" si="4"/>
        <v>40.3</v>
      </c>
      <c r="N33" s="19">
        <f t="shared" si="5"/>
        <v>48</v>
      </c>
    </row>
    <row r="34" spans="1:14" ht="12.75">
      <c r="A34" s="1">
        <v>24</v>
      </c>
      <c r="B34" s="2" t="s">
        <v>23</v>
      </c>
      <c r="C34" s="19"/>
      <c r="D34" s="30"/>
      <c r="E34" s="30"/>
      <c r="F34" s="30"/>
      <c r="G34" s="20">
        <f>C34/'П 1'!C32</f>
        <v>0</v>
      </c>
      <c r="H34" s="20">
        <f>E34/'П 1'!C32</f>
        <v>0</v>
      </c>
      <c r="I34" s="20">
        <f t="shared" si="0"/>
        <v>0</v>
      </c>
      <c r="J34" s="19">
        <f t="shared" si="1"/>
        <v>82</v>
      </c>
      <c r="K34" s="19">
        <f t="shared" si="2"/>
        <v>82</v>
      </c>
      <c r="L34" s="19">
        <f t="shared" si="3"/>
        <v>82</v>
      </c>
      <c r="M34" s="29">
        <f t="shared" si="4"/>
        <v>82</v>
      </c>
      <c r="N34" s="19">
        <f t="shared" si="5"/>
        <v>82</v>
      </c>
    </row>
    <row r="35" spans="1:14" ht="12.75">
      <c r="A35" s="1">
        <v>25</v>
      </c>
      <c r="B35" s="2" t="s">
        <v>24</v>
      </c>
      <c r="C35" s="19">
        <v>9</v>
      </c>
      <c r="D35" s="30">
        <v>220</v>
      </c>
      <c r="E35" s="30">
        <v>220</v>
      </c>
      <c r="F35" s="30">
        <v>25</v>
      </c>
      <c r="G35" s="20">
        <f>C35/'П 1'!C33</f>
        <v>0.5294117647058824</v>
      </c>
      <c r="H35" s="20">
        <f>E35/'П 1'!C33</f>
        <v>12.941176470588236</v>
      </c>
      <c r="I35" s="20">
        <f t="shared" si="0"/>
        <v>0.11363636363636363</v>
      </c>
      <c r="J35" s="19">
        <f t="shared" si="1"/>
        <v>15</v>
      </c>
      <c r="K35" s="19">
        <f t="shared" si="2"/>
        <v>14</v>
      </c>
      <c r="L35" s="19">
        <f t="shared" si="3"/>
        <v>69</v>
      </c>
      <c r="M35" s="29">
        <f t="shared" si="4"/>
        <v>41.7</v>
      </c>
      <c r="N35" s="19">
        <f t="shared" si="5"/>
        <v>51</v>
      </c>
    </row>
    <row r="36" spans="1:14" ht="12.75">
      <c r="A36" s="1">
        <v>26</v>
      </c>
      <c r="B36" s="2" t="s">
        <v>25</v>
      </c>
      <c r="C36" s="19">
        <v>5</v>
      </c>
      <c r="D36" s="30">
        <v>362.5</v>
      </c>
      <c r="E36" s="30">
        <v>362.5</v>
      </c>
      <c r="F36" s="30">
        <v>345</v>
      </c>
      <c r="G36" s="20">
        <f>C36/'П 1'!C34</f>
        <v>0.25508421273324483</v>
      </c>
      <c r="H36" s="20">
        <f>E36/'П 1'!C34</f>
        <v>18.49360542316025</v>
      </c>
      <c r="I36" s="20">
        <f t="shared" si="0"/>
        <v>0.9517241379310345</v>
      </c>
      <c r="J36" s="19">
        <f t="shared" si="1"/>
        <v>38</v>
      </c>
      <c r="K36" s="19">
        <f t="shared" si="2"/>
        <v>12</v>
      </c>
      <c r="L36" s="19">
        <f t="shared" si="3"/>
        <v>23</v>
      </c>
      <c r="M36" s="29">
        <f t="shared" si="4"/>
        <v>22.7</v>
      </c>
      <c r="N36" s="19">
        <f t="shared" si="5"/>
        <v>13</v>
      </c>
    </row>
    <row r="37" spans="1:14" ht="12.75">
      <c r="A37" s="1">
        <v>27</v>
      </c>
      <c r="B37" s="2" t="s">
        <v>26</v>
      </c>
      <c r="C37" s="19">
        <v>3</v>
      </c>
      <c r="D37" s="30">
        <v>45</v>
      </c>
      <c r="E37" s="30">
        <v>45</v>
      </c>
      <c r="F37" s="30">
        <v>10</v>
      </c>
      <c r="G37" s="20">
        <f>C37/'П 1'!C35</f>
        <v>0.06521739130434782</v>
      </c>
      <c r="H37" s="20">
        <f>E37/'П 1'!C35</f>
        <v>0.9782608695652174</v>
      </c>
      <c r="I37" s="20">
        <f t="shared" si="0"/>
        <v>0.2222222222222222</v>
      </c>
      <c r="J37" s="19">
        <f t="shared" si="1"/>
        <v>69</v>
      </c>
      <c r="K37" s="19">
        <f t="shared" si="2"/>
        <v>64</v>
      </c>
      <c r="L37" s="19">
        <f t="shared" si="3"/>
        <v>64</v>
      </c>
      <c r="M37" s="29">
        <f t="shared" si="4"/>
        <v>65</v>
      </c>
      <c r="N37" s="19">
        <f t="shared" si="5"/>
        <v>71</v>
      </c>
    </row>
    <row r="38" spans="1:14" ht="12.75">
      <c r="A38" s="1">
        <v>28</v>
      </c>
      <c r="B38" s="2" t="s">
        <v>27</v>
      </c>
      <c r="C38" s="19"/>
      <c r="D38" s="30"/>
      <c r="E38" s="30"/>
      <c r="F38" s="30"/>
      <c r="G38" s="20">
        <f>C38/'П 1'!C36</f>
        <v>0</v>
      </c>
      <c r="H38" s="20">
        <f>E38/'П 1'!C36</f>
        <v>0</v>
      </c>
      <c r="I38" s="20">
        <f t="shared" si="0"/>
        <v>0</v>
      </c>
      <c r="J38" s="19">
        <f t="shared" si="1"/>
        <v>82</v>
      </c>
      <c r="K38" s="19">
        <f t="shared" si="2"/>
        <v>82</v>
      </c>
      <c r="L38" s="19">
        <f t="shared" si="3"/>
        <v>82</v>
      </c>
      <c r="M38" s="29">
        <f t="shared" si="4"/>
        <v>82</v>
      </c>
      <c r="N38" s="19">
        <f t="shared" si="5"/>
        <v>82</v>
      </c>
    </row>
    <row r="39" spans="1:14" ht="12.75">
      <c r="A39" s="1">
        <v>29</v>
      </c>
      <c r="B39" s="2" t="s">
        <v>28</v>
      </c>
      <c r="C39" s="19"/>
      <c r="D39" s="30"/>
      <c r="E39" s="30"/>
      <c r="F39" s="30"/>
      <c r="G39" s="20">
        <f>C39/'П 1'!C37</f>
        <v>0</v>
      </c>
      <c r="H39" s="20">
        <f>E39/'П 1'!C37</f>
        <v>0</v>
      </c>
      <c r="I39" s="20">
        <f t="shared" si="0"/>
        <v>0</v>
      </c>
      <c r="J39" s="19">
        <f t="shared" si="1"/>
        <v>82</v>
      </c>
      <c r="K39" s="19">
        <f t="shared" si="2"/>
        <v>82</v>
      </c>
      <c r="L39" s="19">
        <f t="shared" si="3"/>
        <v>82</v>
      </c>
      <c r="M39" s="29">
        <f t="shared" si="4"/>
        <v>82</v>
      </c>
      <c r="N39" s="19">
        <f t="shared" si="5"/>
        <v>82</v>
      </c>
    </row>
    <row r="40" spans="1:14" ht="12.75">
      <c r="A40" s="1">
        <v>30</v>
      </c>
      <c r="B40" s="2" t="s">
        <v>29</v>
      </c>
      <c r="C40" s="19">
        <v>3</v>
      </c>
      <c r="D40" s="30">
        <v>45</v>
      </c>
      <c r="E40" s="30">
        <v>15</v>
      </c>
      <c r="F40" s="30"/>
      <c r="G40" s="20">
        <f>C40/'П 1'!C38</f>
        <v>0.15384615384615385</v>
      </c>
      <c r="H40" s="20">
        <f>E40/'П 1'!C38</f>
        <v>0.7692307692307693</v>
      </c>
      <c r="I40" s="20">
        <f t="shared" si="0"/>
        <v>0</v>
      </c>
      <c r="J40" s="19">
        <f t="shared" si="1"/>
        <v>52</v>
      </c>
      <c r="K40" s="19">
        <f t="shared" si="2"/>
        <v>69</v>
      </c>
      <c r="L40" s="19">
        <f t="shared" si="3"/>
        <v>72</v>
      </c>
      <c r="M40" s="29">
        <f t="shared" si="4"/>
        <v>67.1</v>
      </c>
      <c r="N40" s="19">
        <f t="shared" si="5"/>
        <v>72</v>
      </c>
    </row>
    <row r="41" spans="1:14" ht="12.75">
      <c r="A41" s="1">
        <v>31</v>
      </c>
      <c r="B41" s="2" t="s">
        <v>30</v>
      </c>
      <c r="C41" s="19">
        <v>20</v>
      </c>
      <c r="D41" s="30">
        <v>305</v>
      </c>
      <c r="E41" s="30">
        <v>290</v>
      </c>
      <c r="F41" s="30">
        <v>210</v>
      </c>
      <c r="G41" s="20">
        <f>C41/'П 1'!C39</f>
        <v>0.33613445378151263</v>
      </c>
      <c r="H41" s="20">
        <f>E41/'П 1'!C39</f>
        <v>4.873949579831932</v>
      </c>
      <c r="I41" s="20">
        <f t="shared" si="0"/>
        <v>0.7241379310344828</v>
      </c>
      <c r="J41" s="19">
        <f t="shared" si="1"/>
        <v>29</v>
      </c>
      <c r="K41" s="19">
        <f t="shared" si="2"/>
        <v>31</v>
      </c>
      <c r="L41" s="19">
        <f t="shared" si="3"/>
        <v>40</v>
      </c>
      <c r="M41" s="29">
        <f t="shared" si="4"/>
        <v>35.1</v>
      </c>
      <c r="N41" s="19">
        <f t="shared" si="5"/>
        <v>35</v>
      </c>
    </row>
    <row r="42" spans="1:14" ht="12.75">
      <c r="A42" s="1">
        <v>32</v>
      </c>
      <c r="B42" s="2" t="s">
        <v>31</v>
      </c>
      <c r="C42" s="29">
        <v>31</v>
      </c>
      <c r="D42" s="30">
        <v>483</v>
      </c>
      <c r="E42" s="30">
        <v>450</v>
      </c>
      <c r="F42" s="30">
        <v>195</v>
      </c>
      <c r="G42" s="20">
        <f>C42/'П 1'!C40</f>
        <v>0.5980127900216691</v>
      </c>
      <c r="H42" s="20">
        <f>E42/'П 1'!C40</f>
        <v>8.680830822895196</v>
      </c>
      <c r="I42" s="20">
        <f t="shared" si="0"/>
        <v>0.43333333333333335</v>
      </c>
      <c r="J42" s="19">
        <f t="shared" si="1"/>
        <v>13</v>
      </c>
      <c r="K42" s="19">
        <f t="shared" si="2"/>
        <v>18</v>
      </c>
      <c r="L42" s="19">
        <f t="shared" si="3"/>
        <v>52</v>
      </c>
      <c r="M42" s="29">
        <f t="shared" si="4"/>
        <v>34</v>
      </c>
      <c r="N42" s="19">
        <f t="shared" si="5"/>
        <v>30</v>
      </c>
    </row>
    <row r="43" spans="1:14" ht="12.75">
      <c r="A43" s="1">
        <v>33</v>
      </c>
      <c r="B43" s="2" t="s">
        <v>32</v>
      </c>
      <c r="C43" s="19"/>
      <c r="D43" s="30"/>
      <c r="E43" s="30"/>
      <c r="F43" s="30"/>
      <c r="G43" s="20">
        <f>C43/'П 1'!C41</f>
        <v>0</v>
      </c>
      <c r="H43" s="20">
        <f>E43/'П 1'!C41</f>
        <v>0</v>
      </c>
      <c r="I43" s="20">
        <f t="shared" si="0"/>
        <v>0</v>
      </c>
      <c r="J43" s="19">
        <f t="shared" si="1"/>
        <v>82</v>
      </c>
      <c r="K43" s="19">
        <f t="shared" si="2"/>
        <v>82</v>
      </c>
      <c r="L43" s="19">
        <f t="shared" si="3"/>
        <v>82</v>
      </c>
      <c r="M43" s="29">
        <f t="shared" si="4"/>
        <v>82</v>
      </c>
      <c r="N43" s="19">
        <f t="shared" si="5"/>
        <v>82</v>
      </c>
    </row>
    <row r="44" spans="1:14" ht="12.75">
      <c r="A44" s="1">
        <v>34</v>
      </c>
      <c r="B44" s="2" t="s">
        <v>33</v>
      </c>
      <c r="C44" s="19">
        <v>2</v>
      </c>
      <c r="D44" s="30">
        <v>30</v>
      </c>
      <c r="E44" s="30">
        <v>15</v>
      </c>
      <c r="F44" s="30">
        <v>15</v>
      </c>
      <c r="G44" s="20">
        <f>C44/'П 1'!C42</f>
        <v>0.08</v>
      </c>
      <c r="H44" s="20">
        <f>E44/'П 1'!C42</f>
        <v>0.6</v>
      </c>
      <c r="I44" s="20">
        <f t="shared" si="0"/>
        <v>1</v>
      </c>
      <c r="J44" s="19">
        <f t="shared" si="1"/>
        <v>66</v>
      </c>
      <c r="K44" s="19">
        <f t="shared" si="2"/>
        <v>72</v>
      </c>
      <c r="L44" s="19">
        <f t="shared" si="3"/>
        <v>5</v>
      </c>
      <c r="M44" s="29">
        <f t="shared" si="4"/>
        <v>37.3</v>
      </c>
      <c r="N44" s="19">
        <f t="shared" si="5"/>
        <v>43</v>
      </c>
    </row>
    <row r="45" spans="1:14" s="27" customFormat="1" ht="12.75">
      <c r="A45" s="1">
        <v>35</v>
      </c>
      <c r="B45" s="2" t="s">
        <v>34</v>
      </c>
      <c r="C45" s="19">
        <v>1</v>
      </c>
      <c r="D45" s="30">
        <v>15</v>
      </c>
      <c r="E45" s="30">
        <v>15</v>
      </c>
      <c r="F45" s="30">
        <v>15</v>
      </c>
      <c r="G45" s="20">
        <f>C45/'П 1'!C43</f>
        <v>0.029411764705882353</v>
      </c>
      <c r="H45" s="20">
        <f>E45/'П 1'!C43</f>
        <v>0.4411764705882353</v>
      </c>
      <c r="I45" s="20">
        <f t="shared" si="0"/>
        <v>1</v>
      </c>
      <c r="J45" s="19">
        <f t="shared" si="1"/>
        <v>76</v>
      </c>
      <c r="K45" s="19">
        <f t="shared" si="2"/>
        <v>74</v>
      </c>
      <c r="L45" s="19">
        <f t="shared" si="3"/>
        <v>5</v>
      </c>
      <c r="M45" s="29">
        <f t="shared" si="4"/>
        <v>39.9</v>
      </c>
      <c r="N45" s="19">
        <f t="shared" si="5"/>
        <v>46</v>
      </c>
    </row>
    <row r="46" spans="1:14" ht="12.75">
      <c r="A46" s="1">
        <v>36</v>
      </c>
      <c r="B46" s="2" t="s">
        <v>35</v>
      </c>
      <c r="C46" s="66">
        <v>4</v>
      </c>
      <c r="D46" s="67">
        <v>60</v>
      </c>
      <c r="E46" s="67">
        <v>60</v>
      </c>
      <c r="F46" s="67">
        <v>50</v>
      </c>
      <c r="G46" s="20">
        <f>C46/'П 1'!C44</f>
        <v>0.125</v>
      </c>
      <c r="H46" s="20">
        <f>E46/'П 1'!C44</f>
        <v>1.875</v>
      </c>
      <c r="I46" s="20">
        <f t="shared" si="0"/>
        <v>0.8333333333333334</v>
      </c>
      <c r="J46" s="19">
        <f t="shared" si="1"/>
        <v>57</v>
      </c>
      <c r="K46" s="19">
        <f t="shared" si="2"/>
        <v>52</v>
      </c>
      <c r="L46" s="19">
        <f t="shared" si="3"/>
        <v>32</v>
      </c>
      <c r="M46" s="29">
        <f t="shared" si="4"/>
        <v>43</v>
      </c>
      <c r="N46" s="19">
        <f t="shared" si="5"/>
        <v>56</v>
      </c>
    </row>
    <row r="47" spans="1:14" ht="12.75">
      <c r="A47" s="1">
        <v>37</v>
      </c>
      <c r="B47" s="2" t="s">
        <v>36</v>
      </c>
      <c r="C47" s="19">
        <v>10</v>
      </c>
      <c r="D47" s="30">
        <v>160</v>
      </c>
      <c r="E47" s="30">
        <v>100</v>
      </c>
      <c r="F47" s="30">
        <v>85</v>
      </c>
      <c r="G47" s="20">
        <f>C47/'П 1'!C45</f>
        <v>0.5633585429850285</v>
      </c>
      <c r="H47" s="20">
        <f>E47/'П 1'!C45</f>
        <v>5.633585429850285</v>
      </c>
      <c r="I47" s="20">
        <f t="shared" si="0"/>
        <v>0.85</v>
      </c>
      <c r="J47" s="19">
        <f t="shared" si="1"/>
        <v>14</v>
      </c>
      <c r="K47" s="19">
        <f t="shared" si="2"/>
        <v>26</v>
      </c>
      <c r="L47" s="19">
        <f t="shared" si="3"/>
        <v>31</v>
      </c>
      <c r="M47" s="29">
        <f t="shared" si="4"/>
        <v>26.1</v>
      </c>
      <c r="N47" s="19">
        <f t="shared" si="5"/>
        <v>14</v>
      </c>
    </row>
    <row r="48" spans="1:14" ht="12.75">
      <c r="A48" s="1">
        <v>38</v>
      </c>
      <c r="B48" s="2" t="s">
        <v>37</v>
      </c>
      <c r="C48" s="19">
        <v>1</v>
      </c>
      <c r="D48" s="30">
        <v>15</v>
      </c>
      <c r="E48" s="30">
        <v>15</v>
      </c>
      <c r="F48" s="30">
        <v>15</v>
      </c>
      <c r="G48" s="20">
        <f>C48/'П 1'!C46</f>
        <v>0.05405405405405406</v>
      </c>
      <c r="H48" s="20">
        <f>E48/'П 1'!C46</f>
        <v>0.8108108108108109</v>
      </c>
      <c r="I48" s="20">
        <f t="shared" si="0"/>
        <v>1</v>
      </c>
      <c r="J48" s="19">
        <f t="shared" si="1"/>
        <v>72</v>
      </c>
      <c r="K48" s="19">
        <f t="shared" si="2"/>
        <v>68</v>
      </c>
      <c r="L48" s="19">
        <f t="shared" si="3"/>
        <v>5</v>
      </c>
      <c r="M48" s="29">
        <f t="shared" si="4"/>
        <v>37.3</v>
      </c>
      <c r="N48" s="19">
        <f t="shared" si="5"/>
        <v>43</v>
      </c>
    </row>
    <row r="49" spans="1:14" ht="12.75">
      <c r="A49" s="1">
        <v>39</v>
      </c>
      <c r="B49" s="2" t="s">
        <v>38</v>
      </c>
      <c r="C49" s="19">
        <v>7</v>
      </c>
      <c r="D49" s="30">
        <v>105</v>
      </c>
      <c r="E49" s="30">
        <v>90</v>
      </c>
      <c r="F49" s="30">
        <v>30</v>
      </c>
      <c r="G49" s="20">
        <f>C49/'П 1'!C47</f>
        <v>0.3684210526315789</v>
      </c>
      <c r="H49" s="20">
        <f>E49/'П 1'!C47</f>
        <v>4.7368421052631575</v>
      </c>
      <c r="I49" s="20">
        <f t="shared" si="0"/>
        <v>0.3333333333333333</v>
      </c>
      <c r="J49" s="19">
        <f t="shared" si="1"/>
        <v>25</v>
      </c>
      <c r="K49" s="19">
        <f t="shared" si="2"/>
        <v>32</v>
      </c>
      <c r="L49" s="19">
        <f t="shared" si="3"/>
        <v>56</v>
      </c>
      <c r="M49" s="29">
        <f t="shared" si="4"/>
        <v>42.6</v>
      </c>
      <c r="N49" s="19">
        <f t="shared" si="5"/>
        <v>54</v>
      </c>
    </row>
    <row r="50" spans="1:14" ht="12.75">
      <c r="A50" s="1">
        <v>40</v>
      </c>
      <c r="B50" s="2" t="s">
        <v>39</v>
      </c>
      <c r="C50" s="19">
        <v>11</v>
      </c>
      <c r="D50" s="30">
        <v>158</v>
      </c>
      <c r="E50" s="30">
        <v>158</v>
      </c>
      <c r="F50" s="30">
        <v>68</v>
      </c>
      <c r="G50" s="20">
        <f>C50/'П 1'!C48</f>
        <v>0.10476190476190476</v>
      </c>
      <c r="H50" s="20">
        <f>E50/'П 1'!C48</f>
        <v>1.5047619047619047</v>
      </c>
      <c r="I50" s="20">
        <f t="shared" si="0"/>
        <v>0.43037974683544306</v>
      </c>
      <c r="J50" s="19">
        <f t="shared" si="1"/>
        <v>62</v>
      </c>
      <c r="K50" s="19">
        <f t="shared" si="2"/>
        <v>59</v>
      </c>
      <c r="L50" s="19">
        <f t="shared" si="3"/>
        <v>53</v>
      </c>
      <c r="M50" s="29">
        <f t="shared" si="4"/>
        <v>56.6</v>
      </c>
      <c r="N50" s="19">
        <f t="shared" si="5"/>
        <v>69</v>
      </c>
    </row>
    <row r="51" spans="1:14" ht="12.75">
      <c r="A51" s="1">
        <v>41</v>
      </c>
      <c r="B51" s="2" t="s">
        <v>40</v>
      </c>
      <c r="C51" s="19">
        <v>12</v>
      </c>
      <c r="D51" s="30">
        <v>1510</v>
      </c>
      <c r="E51" s="30">
        <v>1200</v>
      </c>
      <c r="F51" s="30">
        <v>550</v>
      </c>
      <c r="G51" s="20">
        <f>C51/'П 1'!C49</f>
        <v>0.19834710743801653</v>
      </c>
      <c r="H51" s="20">
        <f>E51/'П 1'!C49</f>
        <v>19.834710743801654</v>
      </c>
      <c r="I51" s="20">
        <f t="shared" si="0"/>
        <v>0.4583333333333333</v>
      </c>
      <c r="J51" s="19">
        <f t="shared" si="1"/>
        <v>45</v>
      </c>
      <c r="K51" s="19">
        <f t="shared" si="2"/>
        <v>9</v>
      </c>
      <c r="L51" s="19">
        <f t="shared" si="3"/>
        <v>50</v>
      </c>
      <c r="M51" s="29">
        <f t="shared" si="4"/>
        <v>36.7</v>
      </c>
      <c r="N51" s="19">
        <f t="shared" si="5"/>
        <v>40</v>
      </c>
    </row>
    <row r="52" spans="1:14" ht="12.75">
      <c r="A52" s="1">
        <v>42</v>
      </c>
      <c r="B52" s="2" t="s">
        <v>41</v>
      </c>
      <c r="C52" s="19">
        <v>8</v>
      </c>
      <c r="D52" s="30">
        <v>125</v>
      </c>
      <c r="E52" s="30">
        <v>110</v>
      </c>
      <c r="F52" s="30">
        <v>80</v>
      </c>
      <c r="G52" s="20">
        <f>C52/'П 1'!C50</f>
        <v>0.26759530791788855</v>
      </c>
      <c r="H52" s="20">
        <f>E52/'П 1'!C50</f>
        <v>3.6794354838709675</v>
      </c>
      <c r="I52" s="20">
        <f t="shared" si="0"/>
        <v>0.7272727272727273</v>
      </c>
      <c r="J52" s="19">
        <f t="shared" si="1"/>
        <v>37</v>
      </c>
      <c r="K52" s="19">
        <f t="shared" si="2"/>
        <v>38</v>
      </c>
      <c r="L52" s="19">
        <f t="shared" si="3"/>
        <v>39</v>
      </c>
      <c r="M52" s="29">
        <f t="shared" si="4"/>
        <v>38.3</v>
      </c>
      <c r="N52" s="19">
        <f t="shared" si="5"/>
        <v>45</v>
      </c>
    </row>
    <row r="53" spans="1:14" ht="12.75">
      <c r="A53" s="1">
        <v>43</v>
      </c>
      <c r="B53" s="2" t="s">
        <v>42</v>
      </c>
      <c r="C53" s="19">
        <v>6</v>
      </c>
      <c r="D53" s="30">
        <v>85</v>
      </c>
      <c r="E53" s="30">
        <v>85</v>
      </c>
      <c r="F53" s="30">
        <v>70</v>
      </c>
      <c r="G53" s="20">
        <f>C53/'П 1'!C51</f>
        <v>0.5</v>
      </c>
      <c r="H53" s="20">
        <f>E53/'П 1'!C51</f>
        <v>7.083333333333333</v>
      </c>
      <c r="I53" s="20">
        <f t="shared" si="0"/>
        <v>0.8235294117647058</v>
      </c>
      <c r="J53" s="19">
        <f t="shared" si="1"/>
        <v>16</v>
      </c>
      <c r="K53" s="19">
        <f t="shared" si="2"/>
        <v>21</v>
      </c>
      <c r="L53" s="19">
        <f t="shared" si="3"/>
        <v>35</v>
      </c>
      <c r="M53" s="29">
        <f t="shared" si="4"/>
        <v>27</v>
      </c>
      <c r="N53" s="19">
        <f t="shared" si="5"/>
        <v>16</v>
      </c>
    </row>
    <row r="54" spans="1:14" ht="12.75">
      <c r="A54" s="1">
        <v>44</v>
      </c>
      <c r="B54" s="2" t="s">
        <v>43</v>
      </c>
      <c r="C54" s="19">
        <v>9</v>
      </c>
      <c r="D54" s="30">
        <v>130</v>
      </c>
      <c r="E54" s="30">
        <v>130</v>
      </c>
      <c r="F54" s="30">
        <v>10</v>
      </c>
      <c r="G54" s="20">
        <f>C54/'П 1'!C52</f>
        <v>0.16071428571428573</v>
      </c>
      <c r="H54" s="20">
        <f>E54/'П 1'!C52</f>
        <v>2.3214285714285716</v>
      </c>
      <c r="I54" s="20">
        <f t="shared" si="0"/>
        <v>0.07692307692307693</v>
      </c>
      <c r="J54" s="19">
        <f t="shared" si="1"/>
        <v>50</v>
      </c>
      <c r="K54" s="19">
        <f t="shared" si="2"/>
        <v>46</v>
      </c>
      <c r="L54" s="19">
        <f t="shared" si="3"/>
        <v>70</v>
      </c>
      <c r="M54" s="29">
        <f t="shared" si="4"/>
        <v>58.8</v>
      </c>
      <c r="N54" s="19">
        <f t="shared" si="5"/>
        <v>70</v>
      </c>
    </row>
    <row r="55" spans="1:14" ht="12.75">
      <c r="A55" s="1">
        <v>45</v>
      </c>
      <c r="B55" s="2" t="s">
        <v>44</v>
      </c>
      <c r="C55" s="19">
        <v>2</v>
      </c>
      <c r="D55" s="30">
        <v>30</v>
      </c>
      <c r="E55" s="30">
        <v>30</v>
      </c>
      <c r="F55" s="30">
        <v>30</v>
      </c>
      <c r="G55" s="20">
        <f>C55/'П 1'!C53</f>
        <v>0.10526315789473684</v>
      </c>
      <c r="H55" s="20">
        <f>E55/'П 1'!C53</f>
        <v>1.5789473684210527</v>
      </c>
      <c r="I55" s="20">
        <f t="shared" si="0"/>
        <v>1</v>
      </c>
      <c r="J55" s="19">
        <f t="shared" si="1"/>
        <v>60</v>
      </c>
      <c r="K55" s="19">
        <f t="shared" si="2"/>
        <v>56</v>
      </c>
      <c r="L55" s="19">
        <f t="shared" si="3"/>
        <v>5</v>
      </c>
      <c r="M55" s="29">
        <f t="shared" si="4"/>
        <v>31.3</v>
      </c>
      <c r="N55" s="19">
        <f t="shared" si="5"/>
        <v>22</v>
      </c>
    </row>
    <row r="56" spans="1:33" s="28" customFormat="1" ht="12.75">
      <c r="A56" s="1">
        <v>46</v>
      </c>
      <c r="B56" s="2" t="s">
        <v>45</v>
      </c>
      <c r="C56" s="19">
        <v>20</v>
      </c>
      <c r="D56" s="30">
        <v>303</v>
      </c>
      <c r="E56" s="30">
        <v>282</v>
      </c>
      <c r="F56" s="30">
        <v>276</v>
      </c>
      <c r="G56" s="20">
        <f>C56/'П 1'!C54</f>
        <v>0.39215686274509803</v>
      </c>
      <c r="H56" s="20">
        <f>E56/'П 1'!C54</f>
        <v>5.529411764705882</v>
      </c>
      <c r="I56" s="20">
        <f t="shared" si="0"/>
        <v>0.9787234042553191</v>
      </c>
      <c r="J56" s="19">
        <f t="shared" si="1"/>
        <v>22</v>
      </c>
      <c r="K56" s="19">
        <f t="shared" si="2"/>
        <v>27</v>
      </c>
      <c r="L56" s="19">
        <f t="shared" si="3"/>
        <v>20</v>
      </c>
      <c r="M56" s="29">
        <f t="shared" si="4"/>
        <v>22.5</v>
      </c>
      <c r="N56" s="19">
        <f t="shared" si="5"/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14" ht="12.75">
      <c r="A57" s="1">
        <v>47</v>
      </c>
      <c r="B57" s="2" t="s">
        <v>46</v>
      </c>
      <c r="C57" s="19">
        <v>3</v>
      </c>
      <c r="D57" s="30">
        <v>45</v>
      </c>
      <c r="E57" s="30">
        <v>45</v>
      </c>
      <c r="F57" s="30">
        <v>45</v>
      </c>
      <c r="G57" s="20">
        <f>C57/'П 1'!C55</f>
        <v>0.07142857142857142</v>
      </c>
      <c r="H57" s="20">
        <f>E57/'П 1'!C55</f>
        <v>1.0714285714285714</v>
      </c>
      <c r="I57" s="20">
        <f t="shared" si="0"/>
        <v>1</v>
      </c>
      <c r="J57" s="19">
        <f t="shared" si="1"/>
        <v>68</v>
      </c>
      <c r="K57" s="19">
        <f t="shared" si="2"/>
        <v>63</v>
      </c>
      <c r="L57" s="19">
        <f t="shared" si="3"/>
        <v>5</v>
      </c>
      <c r="M57" s="29">
        <f t="shared" si="4"/>
        <v>35</v>
      </c>
      <c r="N57" s="19">
        <f t="shared" si="5"/>
        <v>34</v>
      </c>
    </row>
    <row r="58" spans="1:14" ht="12.75">
      <c r="A58" s="1">
        <v>48</v>
      </c>
      <c r="B58" s="2" t="s">
        <v>47</v>
      </c>
      <c r="C58" s="19">
        <v>13</v>
      </c>
      <c r="D58" s="30">
        <v>215</v>
      </c>
      <c r="E58" s="30">
        <v>190</v>
      </c>
      <c r="F58" s="30">
        <v>130</v>
      </c>
      <c r="G58" s="20">
        <f>C58/'П 1'!C56</f>
        <v>0.34210526315789475</v>
      </c>
      <c r="H58" s="20">
        <f>E58/'П 1'!C56</f>
        <v>5</v>
      </c>
      <c r="I58" s="20">
        <f t="shared" si="0"/>
        <v>0.6842105263157895</v>
      </c>
      <c r="J58" s="19">
        <f t="shared" si="1"/>
        <v>28</v>
      </c>
      <c r="K58" s="19">
        <f t="shared" si="2"/>
        <v>29</v>
      </c>
      <c r="L58" s="19">
        <f t="shared" si="3"/>
        <v>43</v>
      </c>
      <c r="M58" s="29">
        <f t="shared" si="4"/>
        <v>35.8</v>
      </c>
      <c r="N58" s="19">
        <f t="shared" si="5"/>
        <v>38</v>
      </c>
    </row>
    <row r="59" spans="1:14" ht="12.75">
      <c r="A59" s="1">
        <v>49</v>
      </c>
      <c r="B59" s="2" t="s">
        <v>48</v>
      </c>
      <c r="C59" s="19">
        <v>3</v>
      </c>
      <c r="D59" s="30">
        <v>40</v>
      </c>
      <c r="E59" s="30">
        <v>40</v>
      </c>
      <c r="F59" s="30">
        <v>35</v>
      </c>
      <c r="G59" s="20">
        <f>C59/'П 1'!C57</f>
        <v>0.13043478260869565</v>
      </c>
      <c r="H59" s="20">
        <f>E59/'П 1'!C57</f>
        <v>1.7391304347826086</v>
      </c>
      <c r="I59" s="20">
        <f t="shared" si="0"/>
        <v>0.875</v>
      </c>
      <c r="J59" s="19">
        <f t="shared" si="1"/>
        <v>56</v>
      </c>
      <c r="K59" s="19">
        <f t="shared" si="2"/>
        <v>55</v>
      </c>
      <c r="L59" s="19">
        <f t="shared" si="3"/>
        <v>29</v>
      </c>
      <c r="M59" s="29">
        <f t="shared" si="4"/>
        <v>42.2</v>
      </c>
      <c r="N59" s="19">
        <f t="shared" si="5"/>
        <v>52</v>
      </c>
    </row>
    <row r="60" spans="1:14" ht="12.75">
      <c r="A60" s="1">
        <v>50</v>
      </c>
      <c r="B60" s="2" t="s">
        <v>49</v>
      </c>
      <c r="C60" s="19">
        <v>1</v>
      </c>
      <c r="D60" s="30">
        <v>15</v>
      </c>
      <c r="E60" s="30">
        <v>15</v>
      </c>
      <c r="F60" s="30">
        <v>43</v>
      </c>
      <c r="G60" s="20">
        <f>C60/'П 1'!C58</f>
        <v>0.041666666666666664</v>
      </c>
      <c r="H60" s="20">
        <f>E60/'П 1'!C58</f>
        <v>0.625</v>
      </c>
      <c r="I60" s="20">
        <f t="shared" si="0"/>
        <v>2.8666666666666667</v>
      </c>
      <c r="J60" s="19">
        <f t="shared" si="1"/>
        <v>73</v>
      </c>
      <c r="K60" s="19">
        <f t="shared" si="2"/>
        <v>70</v>
      </c>
      <c r="L60" s="19">
        <f t="shared" si="3"/>
        <v>2</v>
      </c>
      <c r="M60" s="29">
        <f t="shared" si="4"/>
        <v>36.6</v>
      </c>
      <c r="N60" s="19">
        <f t="shared" si="5"/>
        <v>39</v>
      </c>
    </row>
    <row r="61" spans="1:14" ht="12.75">
      <c r="A61" s="1">
        <v>51</v>
      </c>
      <c r="B61" s="2" t="s">
        <v>50</v>
      </c>
      <c r="C61" s="19">
        <v>22</v>
      </c>
      <c r="D61" s="30">
        <v>342.5</v>
      </c>
      <c r="E61" s="30">
        <v>292.5</v>
      </c>
      <c r="F61" s="30">
        <v>43</v>
      </c>
      <c r="G61" s="20">
        <f>C61/'П 1'!C59</f>
        <v>0.4888888888888889</v>
      </c>
      <c r="H61" s="20">
        <f>E61/'П 1'!C59</f>
        <v>6.5</v>
      </c>
      <c r="I61" s="20">
        <f t="shared" si="0"/>
        <v>0.147008547008547</v>
      </c>
      <c r="J61" s="19">
        <f t="shared" si="1"/>
        <v>17</v>
      </c>
      <c r="K61" s="19">
        <f t="shared" si="2"/>
        <v>22</v>
      </c>
      <c r="L61" s="19">
        <f t="shared" si="3"/>
        <v>67</v>
      </c>
      <c r="M61" s="29">
        <f t="shared" si="4"/>
        <v>43.5</v>
      </c>
      <c r="N61" s="19">
        <f t="shared" si="5"/>
        <v>57</v>
      </c>
    </row>
    <row r="62" spans="1:14" ht="12.75">
      <c r="A62" s="1">
        <v>52</v>
      </c>
      <c r="B62" s="2" t="s">
        <v>51</v>
      </c>
      <c r="C62" s="19">
        <v>5</v>
      </c>
      <c r="D62" s="30">
        <v>80</v>
      </c>
      <c r="E62" s="30">
        <v>65</v>
      </c>
      <c r="F62" s="30">
        <v>50</v>
      </c>
      <c r="G62" s="20">
        <f>C62/'П 1'!C60</f>
        <v>0.13452749520860977</v>
      </c>
      <c r="H62" s="20">
        <f>E62/'П 1'!C60</f>
        <v>1.748857437711927</v>
      </c>
      <c r="I62" s="20">
        <f t="shared" si="0"/>
        <v>0.7692307692307693</v>
      </c>
      <c r="J62" s="19">
        <f t="shared" si="1"/>
        <v>55</v>
      </c>
      <c r="K62" s="19">
        <f t="shared" si="2"/>
        <v>54</v>
      </c>
      <c r="L62" s="19">
        <f t="shared" si="3"/>
        <v>38</v>
      </c>
      <c r="M62" s="29">
        <f t="shared" si="4"/>
        <v>46.2</v>
      </c>
      <c r="N62" s="19">
        <f t="shared" si="5"/>
        <v>60</v>
      </c>
    </row>
    <row r="63" spans="1:14" ht="12" customHeight="1">
      <c r="A63" s="1">
        <v>53</v>
      </c>
      <c r="B63" s="2" t="s">
        <v>52</v>
      </c>
      <c r="C63" s="19">
        <v>8</v>
      </c>
      <c r="D63" s="30">
        <v>89</v>
      </c>
      <c r="E63" s="30">
        <v>41</v>
      </c>
      <c r="F63" s="30">
        <v>41</v>
      </c>
      <c r="G63" s="20">
        <f>C63/'П 1'!C61</f>
        <v>0.4444444444444444</v>
      </c>
      <c r="H63" s="20">
        <f>E63/'П 1'!C61</f>
        <v>2.2777777777777777</v>
      </c>
      <c r="I63" s="20">
        <f t="shared" si="0"/>
        <v>1</v>
      </c>
      <c r="J63" s="19">
        <f t="shared" si="1"/>
        <v>18</v>
      </c>
      <c r="K63" s="19">
        <f t="shared" si="2"/>
        <v>48</v>
      </c>
      <c r="L63" s="19">
        <f t="shared" si="3"/>
        <v>5</v>
      </c>
      <c r="M63" s="29">
        <f t="shared" si="4"/>
        <v>20.5</v>
      </c>
      <c r="N63" s="19">
        <f t="shared" si="5"/>
        <v>10</v>
      </c>
    </row>
    <row r="64" spans="1:14" ht="12" customHeight="1">
      <c r="A64" s="1">
        <v>54</v>
      </c>
      <c r="B64" s="2" t="s">
        <v>53</v>
      </c>
      <c r="C64" s="19">
        <v>11</v>
      </c>
      <c r="D64" s="30">
        <v>165</v>
      </c>
      <c r="E64" s="30">
        <v>165</v>
      </c>
      <c r="F64" s="30">
        <v>135</v>
      </c>
      <c r="G64" s="20">
        <f>C64/'П 1'!C62</f>
        <v>0.1896551724137931</v>
      </c>
      <c r="H64" s="20">
        <f>E64/'П 1'!C62</f>
        <v>2.8448275862068964</v>
      </c>
      <c r="I64" s="20">
        <f t="shared" si="0"/>
        <v>0.8181818181818182</v>
      </c>
      <c r="J64" s="19">
        <f t="shared" si="1"/>
        <v>47</v>
      </c>
      <c r="K64" s="19">
        <f t="shared" si="2"/>
        <v>43</v>
      </c>
      <c r="L64" s="19">
        <f t="shared" si="3"/>
        <v>36</v>
      </c>
      <c r="M64" s="29">
        <f t="shared" si="4"/>
        <v>40.3</v>
      </c>
      <c r="N64" s="19">
        <f t="shared" si="5"/>
        <v>48</v>
      </c>
    </row>
    <row r="65" spans="1:14" ht="12" customHeight="1">
      <c r="A65" s="1">
        <v>55</v>
      </c>
      <c r="B65" s="2" t="s">
        <v>54</v>
      </c>
      <c r="C65" s="19">
        <v>1</v>
      </c>
      <c r="D65" s="30">
        <v>15</v>
      </c>
      <c r="E65" s="30">
        <v>15</v>
      </c>
      <c r="F65" s="30"/>
      <c r="G65" s="20">
        <f>C65/'П 1'!C63</f>
        <v>0.041666666666666664</v>
      </c>
      <c r="H65" s="20">
        <f>E65/'П 1'!C63</f>
        <v>0.625</v>
      </c>
      <c r="I65" s="20">
        <f t="shared" si="0"/>
        <v>0</v>
      </c>
      <c r="J65" s="19">
        <f t="shared" si="1"/>
        <v>73</v>
      </c>
      <c r="K65" s="19">
        <f t="shared" si="2"/>
        <v>70</v>
      </c>
      <c r="L65" s="19">
        <f t="shared" si="3"/>
        <v>72</v>
      </c>
      <c r="M65" s="29">
        <f t="shared" si="4"/>
        <v>71.6</v>
      </c>
      <c r="N65" s="19">
        <f t="shared" si="5"/>
        <v>75</v>
      </c>
    </row>
    <row r="66" spans="1:14" ht="12" customHeight="1">
      <c r="A66" s="1">
        <v>56</v>
      </c>
      <c r="B66" s="2" t="s">
        <v>55</v>
      </c>
      <c r="C66" s="19">
        <v>4</v>
      </c>
      <c r="D66" s="30">
        <v>70</v>
      </c>
      <c r="E66" s="30">
        <v>45</v>
      </c>
      <c r="F66" s="30">
        <v>45</v>
      </c>
      <c r="G66" s="20">
        <f>C66/'П 1'!C64</f>
        <v>0.08</v>
      </c>
      <c r="H66" s="20">
        <f>E66/'П 1'!C64</f>
        <v>0.9</v>
      </c>
      <c r="I66" s="20">
        <f t="shared" si="0"/>
        <v>1</v>
      </c>
      <c r="J66" s="19">
        <f t="shared" si="1"/>
        <v>66</v>
      </c>
      <c r="K66" s="19">
        <f t="shared" si="2"/>
        <v>66</v>
      </c>
      <c r="L66" s="19">
        <f t="shared" si="3"/>
        <v>5</v>
      </c>
      <c r="M66" s="29">
        <f t="shared" si="4"/>
        <v>35.5</v>
      </c>
      <c r="N66" s="19">
        <f t="shared" si="5"/>
        <v>37</v>
      </c>
    </row>
    <row r="67" spans="1:14" ht="12" customHeight="1">
      <c r="A67" s="1">
        <v>57</v>
      </c>
      <c r="B67" s="2" t="s">
        <v>56</v>
      </c>
      <c r="C67" s="19">
        <v>13</v>
      </c>
      <c r="D67" s="30">
        <v>218</v>
      </c>
      <c r="E67" s="30">
        <v>218</v>
      </c>
      <c r="F67" s="30">
        <v>55</v>
      </c>
      <c r="G67" s="20">
        <f>C67/'П 1'!C65</f>
        <v>0.14689265536723164</v>
      </c>
      <c r="H67" s="20">
        <f>E67/'П 1'!C65</f>
        <v>2.463276836158192</v>
      </c>
      <c r="I67" s="20">
        <f t="shared" si="0"/>
        <v>0.25229357798165136</v>
      </c>
      <c r="J67" s="19">
        <f t="shared" si="1"/>
        <v>54</v>
      </c>
      <c r="K67" s="19">
        <f t="shared" si="2"/>
        <v>44</v>
      </c>
      <c r="L67" s="19">
        <f t="shared" si="3"/>
        <v>62</v>
      </c>
      <c r="M67" s="29">
        <f t="shared" si="4"/>
        <v>55</v>
      </c>
      <c r="N67" s="19">
        <f t="shared" si="5"/>
        <v>68</v>
      </c>
    </row>
    <row r="68" spans="1:14" ht="12" customHeight="1">
      <c r="A68" s="1">
        <v>58</v>
      </c>
      <c r="B68" s="2" t="s">
        <v>57</v>
      </c>
      <c r="C68" s="19">
        <v>7</v>
      </c>
      <c r="D68" s="30">
        <v>86</v>
      </c>
      <c r="E68" s="30">
        <v>86</v>
      </c>
      <c r="F68" s="30">
        <v>86</v>
      </c>
      <c r="G68" s="20">
        <f>C68/'П 1'!C66</f>
        <v>0.1794871794871795</v>
      </c>
      <c r="H68" s="20">
        <f>E68/'П 1'!C66</f>
        <v>2.2051282051282053</v>
      </c>
      <c r="I68" s="20">
        <f t="shared" si="0"/>
        <v>1</v>
      </c>
      <c r="J68" s="19">
        <f t="shared" si="1"/>
        <v>48</v>
      </c>
      <c r="K68" s="19">
        <f t="shared" si="2"/>
        <v>49</v>
      </c>
      <c r="L68" s="19">
        <f t="shared" si="3"/>
        <v>5</v>
      </c>
      <c r="M68" s="29">
        <f t="shared" si="4"/>
        <v>26.8</v>
      </c>
      <c r="N68" s="19">
        <f t="shared" si="5"/>
        <v>15</v>
      </c>
    </row>
    <row r="69" spans="1:14" ht="12" customHeight="1">
      <c r="A69" s="1">
        <v>59</v>
      </c>
      <c r="B69" s="2" t="s">
        <v>58</v>
      </c>
      <c r="C69" s="19">
        <v>1</v>
      </c>
      <c r="D69" s="30">
        <v>15</v>
      </c>
      <c r="E69" s="30">
        <v>15</v>
      </c>
      <c r="F69" s="30">
        <v>15</v>
      </c>
      <c r="G69" s="20">
        <f>C69/'П 1'!C67</f>
        <v>0.05504448801085809</v>
      </c>
      <c r="H69" s="20">
        <f>E69/'П 1'!C67</f>
        <v>0.8256673201628713</v>
      </c>
      <c r="I69" s="20">
        <f t="shared" si="0"/>
        <v>1</v>
      </c>
      <c r="J69" s="19">
        <f t="shared" si="1"/>
        <v>71</v>
      </c>
      <c r="K69" s="19">
        <f t="shared" si="2"/>
        <v>67</v>
      </c>
      <c r="L69" s="19">
        <f t="shared" si="3"/>
        <v>5</v>
      </c>
      <c r="M69" s="29">
        <f t="shared" si="4"/>
        <v>36.8</v>
      </c>
      <c r="N69" s="19">
        <f t="shared" si="5"/>
        <v>41</v>
      </c>
    </row>
    <row r="70" spans="1:14" ht="12" customHeight="1">
      <c r="A70" s="1">
        <v>60</v>
      </c>
      <c r="B70" s="2" t="s">
        <v>59</v>
      </c>
      <c r="C70" s="19">
        <v>19</v>
      </c>
      <c r="D70" s="30">
        <v>301</v>
      </c>
      <c r="E70" s="30">
        <v>256</v>
      </c>
      <c r="F70" s="30">
        <v>80</v>
      </c>
      <c r="G70" s="20">
        <f>C70/'П 1'!C68</f>
        <v>0.3064516129032258</v>
      </c>
      <c r="H70" s="20">
        <f>E70/'П 1'!C68</f>
        <v>4.129032258064516</v>
      </c>
      <c r="I70" s="20">
        <f t="shared" si="0"/>
        <v>0.3125</v>
      </c>
      <c r="J70" s="19">
        <f t="shared" si="1"/>
        <v>35</v>
      </c>
      <c r="K70" s="19">
        <f t="shared" si="2"/>
        <v>35</v>
      </c>
      <c r="L70" s="19">
        <f t="shared" si="3"/>
        <v>61</v>
      </c>
      <c r="M70" s="29">
        <f t="shared" si="4"/>
        <v>48</v>
      </c>
      <c r="N70" s="19">
        <f t="shared" si="5"/>
        <v>61</v>
      </c>
    </row>
    <row r="71" spans="1:14" ht="12" customHeight="1">
      <c r="A71" s="1">
        <v>61</v>
      </c>
      <c r="B71" s="2" t="s">
        <v>60</v>
      </c>
      <c r="C71" s="19"/>
      <c r="D71" s="30"/>
      <c r="E71" s="30"/>
      <c r="F71" s="30"/>
      <c r="G71" s="20">
        <f>C71/'П 1'!C69</f>
        <v>0</v>
      </c>
      <c r="H71" s="20">
        <f>E71/'П 1'!C69</f>
        <v>0</v>
      </c>
      <c r="I71" s="20">
        <f t="shared" si="0"/>
        <v>0</v>
      </c>
      <c r="J71" s="19">
        <f t="shared" si="1"/>
        <v>82</v>
      </c>
      <c r="K71" s="19">
        <f t="shared" si="2"/>
        <v>82</v>
      </c>
      <c r="L71" s="19">
        <f t="shared" si="3"/>
        <v>82</v>
      </c>
      <c r="M71" s="29">
        <f t="shared" si="4"/>
        <v>82</v>
      </c>
      <c r="N71" s="19">
        <f t="shared" si="5"/>
        <v>82</v>
      </c>
    </row>
    <row r="72" spans="1:14" ht="12" customHeight="1">
      <c r="A72" s="1">
        <v>62</v>
      </c>
      <c r="B72" s="2" t="s">
        <v>61</v>
      </c>
      <c r="C72" s="19">
        <v>4</v>
      </c>
      <c r="D72" s="30">
        <v>60</v>
      </c>
      <c r="E72" s="30">
        <v>45</v>
      </c>
      <c r="F72" s="30">
        <v>15</v>
      </c>
      <c r="G72" s="20">
        <f>C72/'П 1'!C70</f>
        <v>0.16</v>
      </c>
      <c r="H72" s="20">
        <f>E72/'П 1'!C70</f>
        <v>1.8</v>
      </c>
      <c r="I72" s="20">
        <f t="shared" si="0"/>
        <v>0.3333333333333333</v>
      </c>
      <c r="J72" s="19">
        <f t="shared" si="1"/>
        <v>51</v>
      </c>
      <c r="K72" s="19">
        <f t="shared" si="2"/>
        <v>53</v>
      </c>
      <c r="L72" s="19">
        <f t="shared" si="3"/>
        <v>56</v>
      </c>
      <c r="M72" s="29">
        <f t="shared" si="4"/>
        <v>54.1</v>
      </c>
      <c r="N72" s="19">
        <f t="shared" si="5"/>
        <v>67</v>
      </c>
    </row>
    <row r="73" spans="1:14" ht="12" customHeight="1">
      <c r="A73" s="1">
        <v>63</v>
      </c>
      <c r="B73" s="2" t="s">
        <v>62</v>
      </c>
      <c r="C73" s="19">
        <v>13</v>
      </c>
      <c r="D73" s="30">
        <v>200</v>
      </c>
      <c r="E73" s="30">
        <v>200</v>
      </c>
      <c r="F73" s="30">
        <v>95</v>
      </c>
      <c r="G73" s="20">
        <f>C73/'П 1'!C71</f>
        <v>0.3170731707317073</v>
      </c>
      <c r="H73" s="20">
        <f>E73/'П 1'!C71</f>
        <v>4.878048780487805</v>
      </c>
      <c r="I73" s="20">
        <f t="shared" si="0"/>
        <v>0.475</v>
      </c>
      <c r="J73" s="19">
        <f t="shared" si="1"/>
        <v>32</v>
      </c>
      <c r="K73" s="19">
        <f t="shared" si="2"/>
        <v>30</v>
      </c>
      <c r="L73" s="19">
        <f t="shared" si="3"/>
        <v>49</v>
      </c>
      <c r="M73" s="29">
        <f t="shared" si="4"/>
        <v>39.9</v>
      </c>
      <c r="N73" s="19">
        <f t="shared" si="5"/>
        <v>46</v>
      </c>
    </row>
    <row r="74" spans="1:14" ht="12" customHeight="1">
      <c r="A74" s="1">
        <v>64</v>
      </c>
      <c r="B74" s="2" t="s">
        <v>63</v>
      </c>
      <c r="C74" s="19">
        <v>31</v>
      </c>
      <c r="D74" s="30">
        <v>583</v>
      </c>
      <c r="E74" s="30">
        <v>583</v>
      </c>
      <c r="F74" s="30">
        <v>533</v>
      </c>
      <c r="G74" s="20">
        <f>C74/'П 1'!C72</f>
        <v>1.24</v>
      </c>
      <c r="H74" s="20">
        <f>E74/'П 1'!C72</f>
        <v>23.32</v>
      </c>
      <c r="I74" s="20">
        <f t="shared" si="0"/>
        <v>0.9142367066895368</v>
      </c>
      <c r="J74" s="19">
        <f t="shared" si="1"/>
        <v>7</v>
      </c>
      <c r="K74" s="19">
        <f t="shared" si="2"/>
        <v>7</v>
      </c>
      <c r="L74" s="19">
        <f t="shared" si="3"/>
        <v>26</v>
      </c>
      <c r="M74" s="29">
        <f t="shared" si="4"/>
        <v>16.5</v>
      </c>
      <c r="N74" s="19">
        <f t="shared" si="5"/>
        <v>5</v>
      </c>
    </row>
    <row r="75" spans="1:14" s="27" customFormat="1" ht="12" customHeight="1">
      <c r="A75" s="1">
        <v>65</v>
      </c>
      <c r="B75" s="2" t="s">
        <v>64</v>
      </c>
      <c r="C75" s="19">
        <v>57</v>
      </c>
      <c r="D75" s="30">
        <v>822.2</v>
      </c>
      <c r="E75" s="30">
        <v>792.2</v>
      </c>
      <c r="F75" s="30">
        <v>756</v>
      </c>
      <c r="G75" s="20">
        <f>C75/'П 1'!C73</f>
        <v>1.008849557522124</v>
      </c>
      <c r="H75" s="20">
        <f>E75/'П 1'!C73</f>
        <v>14.021238938053099</v>
      </c>
      <c r="I75" s="20">
        <f t="shared" si="0"/>
        <v>0.9543044685685432</v>
      </c>
      <c r="J75" s="19">
        <f t="shared" si="1"/>
        <v>8</v>
      </c>
      <c r="K75" s="19">
        <f t="shared" si="2"/>
        <v>13</v>
      </c>
      <c r="L75" s="19">
        <f t="shared" si="3"/>
        <v>22</v>
      </c>
      <c r="M75" s="29">
        <f t="shared" si="4"/>
        <v>16.5</v>
      </c>
      <c r="N75" s="19">
        <f t="shared" si="5"/>
        <v>5</v>
      </c>
    </row>
    <row r="76" spans="1:14" ht="12" customHeight="1">
      <c r="A76" s="1">
        <v>66</v>
      </c>
      <c r="B76" s="2" t="s">
        <v>65</v>
      </c>
      <c r="C76" s="19">
        <v>6</v>
      </c>
      <c r="D76" s="30">
        <v>595</v>
      </c>
      <c r="E76" s="30">
        <v>595</v>
      </c>
      <c r="F76" s="30">
        <v>495</v>
      </c>
      <c r="G76" s="20">
        <f>C76/'П 1'!C74</f>
        <v>0.19047619047619047</v>
      </c>
      <c r="H76" s="20">
        <f>E76/'П 1'!C74</f>
        <v>18.88888888888889</v>
      </c>
      <c r="I76" s="20">
        <f aca="true" t="shared" si="6" ref="I76:I92">IF(E76=0,0,F76/E76)</f>
        <v>0.8319327731092437</v>
      </c>
      <c r="J76" s="19">
        <f aca="true" t="shared" si="7" ref="J76:J92">IF(G76=0,82,RANK(G76,G$11:G$92,0))</f>
        <v>46</v>
      </c>
      <c r="K76" s="19">
        <f aca="true" t="shared" si="8" ref="K76:K92">IF(H76=0,82,RANK(H76,H$11:H$92,0))</f>
        <v>10</v>
      </c>
      <c r="L76" s="19">
        <f aca="true" t="shared" si="9" ref="L76:L92">IF(G76=0,82,RANK(I76,I$11:I$92,0))</f>
        <v>33</v>
      </c>
      <c r="M76" s="29">
        <f aca="true" t="shared" si="10" ref="M76:M92">0.2*J76+K76*0.3+0.5*L76</f>
        <v>28.700000000000003</v>
      </c>
      <c r="N76" s="19">
        <f aca="true" t="shared" si="11" ref="N76:N92">IF(G76=0,82,RANK(M76,M$11:M$92,1))</f>
        <v>18</v>
      </c>
    </row>
    <row r="77" spans="1:14" ht="12" customHeight="1">
      <c r="A77" s="1">
        <v>67</v>
      </c>
      <c r="B77" s="2" t="s">
        <v>66</v>
      </c>
      <c r="C77" s="19">
        <v>7</v>
      </c>
      <c r="D77" s="30">
        <v>105</v>
      </c>
      <c r="E77" s="30">
        <v>75</v>
      </c>
      <c r="F77" s="30">
        <v>45</v>
      </c>
      <c r="G77" s="20">
        <f>C77/'П 1'!C75</f>
        <v>0.21875</v>
      </c>
      <c r="H77" s="20">
        <f>E77/'П 1'!C75</f>
        <v>2.34375</v>
      </c>
      <c r="I77" s="20">
        <f t="shared" si="6"/>
        <v>0.6</v>
      </c>
      <c r="J77" s="19">
        <f t="shared" si="7"/>
        <v>40</v>
      </c>
      <c r="K77" s="19">
        <f t="shared" si="8"/>
        <v>45</v>
      </c>
      <c r="L77" s="19">
        <f t="shared" si="9"/>
        <v>46</v>
      </c>
      <c r="M77" s="29">
        <f t="shared" si="10"/>
        <v>44.5</v>
      </c>
      <c r="N77" s="19">
        <f t="shared" si="11"/>
        <v>58</v>
      </c>
    </row>
    <row r="78" spans="1:14" ht="12" customHeight="1">
      <c r="A78" s="1">
        <v>68</v>
      </c>
      <c r="B78" s="2" t="s">
        <v>67</v>
      </c>
      <c r="C78" s="19">
        <v>8</v>
      </c>
      <c r="D78" s="30">
        <v>130</v>
      </c>
      <c r="E78" s="30">
        <v>130</v>
      </c>
      <c r="F78" s="30">
        <v>135</v>
      </c>
      <c r="G78" s="20">
        <f>C78/'П 1'!C76</f>
        <v>0.22857142857142856</v>
      </c>
      <c r="H78" s="20">
        <f>E78/'П 1'!C76</f>
        <v>3.7142857142857144</v>
      </c>
      <c r="I78" s="20">
        <f t="shared" si="6"/>
        <v>1.0384615384615385</v>
      </c>
      <c r="J78" s="19">
        <f t="shared" si="7"/>
        <v>39</v>
      </c>
      <c r="K78" s="19">
        <f t="shared" si="8"/>
        <v>37</v>
      </c>
      <c r="L78" s="19">
        <f t="shared" si="9"/>
        <v>3</v>
      </c>
      <c r="M78" s="29">
        <f t="shared" si="10"/>
        <v>20.4</v>
      </c>
      <c r="N78" s="19">
        <f t="shared" si="11"/>
        <v>9</v>
      </c>
    </row>
    <row r="79" spans="1:14" ht="12" customHeight="1">
      <c r="A79" s="1">
        <v>69</v>
      </c>
      <c r="B79" s="2" t="s">
        <v>68</v>
      </c>
      <c r="C79" s="19">
        <v>19</v>
      </c>
      <c r="D79" s="30">
        <v>241</v>
      </c>
      <c r="E79" s="30">
        <v>226</v>
      </c>
      <c r="F79" s="30">
        <v>43</v>
      </c>
      <c r="G79" s="20">
        <f>C79/'П 1'!C77</f>
        <v>1.5833333333333333</v>
      </c>
      <c r="H79" s="20">
        <f>E79/'П 1'!C77</f>
        <v>18.833333333333332</v>
      </c>
      <c r="I79" s="20">
        <f t="shared" si="6"/>
        <v>0.1902654867256637</v>
      </c>
      <c r="J79" s="19">
        <f t="shared" si="7"/>
        <v>6</v>
      </c>
      <c r="K79" s="19">
        <f t="shared" si="8"/>
        <v>11</v>
      </c>
      <c r="L79" s="19">
        <f t="shared" si="9"/>
        <v>65</v>
      </c>
      <c r="M79" s="29">
        <f t="shared" si="10"/>
        <v>37</v>
      </c>
      <c r="N79" s="19">
        <f t="shared" si="11"/>
        <v>42</v>
      </c>
    </row>
    <row r="80" spans="1:14" ht="12" customHeight="1">
      <c r="A80" s="1">
        <v>70</v>
      </c>
      <c r="B80" s="2" t="s">
        <v>69</v>
      </c>
      <c r="C80" s="19">
        <v>7</v>
      </c>
      <c r="D80" s="30">
        <v>79</v>
      </c>
      <c r="E80" s="30">
        <v>15</v>
      </c>
      <c r="F80" s="30">
        <v>56</v>
      </c>
      <c r="G80" s="20">
        <f>C80/'П 1'!C78</f>
        <v>0.2</v>
      </c>
      <c r="H80" s="20">
        <f>E80/'П 1'!C78</f>
        <v>0.42857142857142855</v>
      </c>
      <c r="I80" s="20">
        <f t="shared" si="6"/>
        <v>3.7333333333333334</v>
      </c>
      <c r="J80" s="19">
        <f t="shared" si="7"/>
        <v>44</v>
      </c>
      <c r="K80" s="19">
        <f t="shared" si="8"/>
        <v>75</v>
      </c>
      <c r="L80" s="19">
        <f t="shared" si="9"/>
        <v>1</v>
      </c>
      <c r="M80" s="29">
        <f t="shared" si="10"/>
        <v>31.8</v>
      </c>
      <c r="N80" s="19">
        <f t="shared" si="11"/>
        <v>25</v>
      </c>
    </row>
    <row r="81" spans="1:14" ht="12" customHeight="1">
      <c r="A81" s="1">
        <v>71</v>
      </c>
      <c r="B81" s="2" t="s">
        <v>70</v>
      </c>
      <c r="C81" s="19">
        <v>8</v>
      </c>
      <c r="D81" s="30">
        <v>120</v>
      </c>
      <c r="E81" s="30">
        <v>120</v>
      </c>
      <c r="F81" s="30">
        <v>85</v>
      </c>
      <c r="G81" s="20">
        <f>C81/'П 1'!C79</f>
        <v>0.20512820512820512</v>
      </c>
      <c r="H81" s="20">
        <f>E81/'П 1'!C79</f>
        <v>3.076923076923077</v>
      </c>
      <c r="I81" s="20">
        <f t="shared" si="6"/>
        <v>0.7083333333333334</v>
      </c>
      <c r="J81" s="19">
        <f t="shared" si="7"/>
        <v>43</v>
      </c>
      <c r="K81" s="19">
        <f t="shared" si="8"/>
        <v>40</v>
      </c>
      <c r="L81" s="19">
        <f t="shared" si="9"/>
        <v>42</v>
      </c>
      <c r="M81" s="29">
        <f t="shared" si="10"/>
        <v>41.6</v>
      </c>
      <c r="N81" s="19">
        <f t="shared" si="11"/>
        <v>50</v>
      </c>
    </row>
    <row r="82" spans="1:14" ht="12" customHeight="1">
      <c r="A82" s="1">
        <v>72</v>
      </c>
      <c r="B82" s="2" t="s">
        <v>71</v>
      </c>
      <c r="C82" s="19">
        <v>62</v>
      </c>
      <c r="D82" s="30">
        <v>1533.5</v>
      </c>
      <c r="E82" s="30">
        <v>1349.5</v>
      </c>
      <c r="F82" s="30">
        <v>1256</v>
      </c>
      <c r="G82" s="20">
        <f>C82/'П 1'!C80</f>
        <v>2.2962962962962963</v>
      </c>
      <c r="H82" s="20">
        <f>E82/'П 1'!C80</f>
        <v>49.98148148148148</v>
      </c>
      <c r="I82" s="20">
        <f t="shared" si="6"/>
        <v>0.930715079659133</v>
      </c>
      <c r="J82" s="19">
        <f t="shared" si="7"/>
        <v>3</v>
      </c>
      <c r="K82" s="19">
        <f t="shared" si="8"/>
        <v>2</v>
      </c>
      <c r="L82" s="19">
        <f t="shared" si="9"/>
        <v>24</v>
      </c>
      <c r="M82" s="29">
        <f t="shared" si="10"/>
        <v>13.2</v>
      </c>
      <c r="N82" s="19">
        <f t="shared" si="11"/>
        <v>2</v>
      </c>
    </row>
    <row r="83" spans="1:14" ht="12" customHeight="1">
      <c r="A83" s="1">
        <v>73</v>
      </c>
      <c r="B83" s="2" t="s">
        <v>72</v>
      </c>
      <c r="C83" s="19">
        <v>12</v>
      </c>
      <c r="D83" s="30">
        <v>166</v>
      </c>
      <c r="E83" s="30">
        <v>166</v>
      </c>
      <c r="F83" s="30">
        <v>40</v>
      </c>
      <c r="G83" s="20">
        <f>C83/'П 1'!C81</f>
        <v>0.29924164787866364</v>
      </c>
      <c r="H83" s="20">
        <f>E83/'П 1'!C81</f>
        <v>4.139509462321514</v>
      </c>
      <c r="I83" s="20">
        <f t="shared" si="6"/>
        <v>0.24096385542168675</v>
      </c>
      <c r="J83" s="19">
        <f t="shared" si="7"/>
        <v>36</v>
      </c>
      <c r="K83" s="19">
        <f t="shared" si="8"/>
        <v>34</v>
      </c>
      <c r="L83" s="19">
        <f t="shared" si="9"/>
        <v>63</v>
      </c>
      <c r="M83" s="29">
        <f t="shared" si="10"/>
        <v>48.9</v>
      </c>
      <c r="N83" s="19">
        <f t="shared" si="11"/>
        <v>62</v>
      </c>
    </row>
    <row r="84" spans="1:14" ht="12" customHeight="1">
      <c r="A84" s="1">
        <v>74</v>
      </c>
      <c r="B84" s="2" t="s">
        <v>73</v>
      </c>
      <c r="C84" s="19">
        <v>7</v>
      </c>
      <c r="D84" s="30">
        <v>105</v>
      </c>
      <c r="E84" s="30">
        <v>105</v>
      </c>
      <c r="F84" s="30">
        <v>75</v>
      </c>
      <c r="G84" s="20">
        <f>C84/'П 1'!C82</f>
        <v>0.39760348583877997</v>
      </c>
      <c r="H84" s="20">
        <f>E84/'П 1'!C82</f>
        <v>5.9640522875816995</v>
      </c>
      <c r="I84" s="20">
        <f t="shared" si="6"/>
        <v>0.7142857142857143</v>
      </c>
      <c r="J84" s="19">
        <f t="shared" si="7"/>
        <v>21</v>
      </c>
      <c r="K84" s="19">
        <f t="shared" si="8"/>
        <v>23</v>
      </c>
      <c r="L84" s="19">
        <f t="shared" si="9"/>
        <v>41</v>
      </c>
      <c r="M84" s="29">
        <f t="shared" si="10"/>
        <v>31.6</v>
      </c>
      <c r="N84" s="19">
        <f t="shared" si="11"/>
        <v>24</v>
      </c>
    </row>
    <row r="85" spans="1:14" ht="12" customHeight="1">
      <c r="A85" s="1">
        <v>75</v>
      </c>
      <c r="B85" s="2" t="s">
        <v>74</v>
      </c>
      <c r="C85" s="19">
        <v>149</v>
      </c>
      <c r="D85" s="30">
        <v>3100</v>
      </c>
      <c r="E85" s="30">
        <v>2449</v>
      </c>
      <c r="F85" s="30">
        <v>2186</v>
      </c>
      <c r="G85" s="20">
        <f>C85/'П 1'!C83</f>
        <v>5.771516502175528</v>
      </c>
      <c r="H85" s="20">
        <f>E85/'П 1'!C83</f>
        <v>94.86203969011991</v>
      </c>
      <c r="I85" s="20">
        <f t="shared" si="6"/>
        <v>0.8926092282564312</v>
      </c>
      <c r="J85" s="19">
        <f t="shared" si="7"/>
        <v>1</v>
      </c>
      <c r="K85" s="19">
        <f t="shared" si="8"/>
        <v>1</v>
      </c>
      <c r="L85" s="19">
        <f t="shared" si="9"/>
        <v>28</v>
      </c>
      <c r="M85" s="29">
        <f t="shared" si="10"/>
        <v>14.5</v>
      </c>
      <c r="N85" s="19">
        <f t="shared" si="11"/>
        <v>3</v>
      </c>
    </row>
    <row r="86" spans="1:14" ht="12" customHeight="1">
      <c r="A86" s="1">
        <v>76</v>
      </c>
      <c r="B86" s="2" t="s">
        <v>75</v>
      </c>
      <c r="C86" s="19">
        <v>6</v>
      </c>
      <c r="D86" s="30">
        <v>90</v>
      </c>
      <c r="E86" s="30">
        <v>60</v>
      </c>
      <c r="F86" s="30">
        <v>38</v>
      </c>
      <c r="G86" s="20">
        <f>C86/'П 1'!C84</f>
        <v>0.11764705882352941</v>
      </c>
      <c r="H86" s="20">
        <f>E86/'П 1'!C84</f>
        <v>1.1764705882352942</v>
      </c>
      <c r="I86" s="20">
        <f t="shared" si="6"/>
        <v>0.6333333333333333</v>
      </c>
      <c r="J86" s="19">
        <f t="shared" si="7"/>
        <v>58</v>
      </c>
      <c r="K86" s="19">
        <f t="shared" si="8"/>
        <v>62</v>
      </c>
      <c r="L86" s="19">
        <f t="shared" si="9"/>
        <v>45</v>
      </c>
      <c r="M86" s="29">
        <f t="shared" si="10"/>
        <v>52.7</v>
      </c>
      <c r="N86" s="19">
        <f t="shared" si="11"/>
        <v>66</v>
      </c>
    </row>
    <row r="87" spans="1:14" ht="12" customHeight="1">
      <c r="A87" s="1">
        <v>77</v>
      </c>
      <c r="B87" s="2" t="s">
        <v>76</v>
      </c>
      <c r="C87" s="19">
        <v>1</v>
      </c>
      <c r="D87" s="30">
        <v>15</v>
      </c>
      <c r="E87" s="30">
        <v>15</v>
      </c>
      <c r="F87" s="30">
        <v>15</v>
      </c>
      <c r="G87" s="20">
        <f>C87/'П 1'!C85</f>
        <v>0.08333333333333333</v>
      </c>
      <c r="H87" s="20">
        <f>E87/'П 1'!C85</f>
        <v>1.25</v>
      </c>
      <c r="I87" s="20">
        <f t="shared" si="6"/>
        <v>1</v>
      </c>
      <c r="J87" s="19">
        <f t="shared" si="7"/>
        <v>64</v>
      </c>
      <c r="K87" s="19">
        <f t="shared" si="8"/>
        <v>60</v>
      </c>
      <c r="L87" s="19">
        <f t="shared" si="9"/>
        <v>5</v>
      </c>
      <c r="M87" s="29">
        <f t="shared" si="10"/>
        <v>33.3</v>
      </c>
      <c r="N87" s="19">
        <f t="shared" si="11"/>
        <v>28</v>
      </c>
    </row>
    <row r="88" spans="1:14" ht="12" customHeight="1">
      <c r="A88" s="1">
        <v>78</v>
      </c>
      <c r="B88" s="2" t="s">
        <v>77</v>
      </c>
      <c r="C88" s="19">
        <v>42</v>
      </c>
      <c r="D88" s="30">
        <v>698</v>
      </c>
      <c r="E88" s="30">
        <v>698</v>
      </c>
      <c r="F88" s="30">
        <v>223</v>
      </c>
      <c r="G88" s="20">
        <f>C88/'П 1'!C86</f>
        <v>1.75</v>
      </c>
      <c r="H88" s="20">
        <f>E88/'П 1'!C86</f>
        <v>29.083333333333332</v>
      </c>
      <c r="I88" s="20">
        <f t="shared" si="6"/>
        <v>0.3194842406876791</v>
      </c>
      <c r="J88" s="19">
        <f t="shared" si="7"/>
        <v>5</v>
      </c>
      <c r="K88" s="19">
        <f t="shared" si="8"/>
        <v>5</v>
      </c>
      <c r="L88" s="19">
        <f t="shared" si="9"/>
        <v>59</v>
      </c>
      <c r="M88" s="29">
        <f t="shared" si="10"/>
        <v>32</v>
      </c>
      <c r="N88" s="19">
        <f t="shared" si="11"/>
        <v>27</v>
      </c>
    </row>
    <row r="89" spans="1:14" ht="12" customHeight="1">
      <c r="A89" s="1">
        <v>79</v>
      </c>
      <c r="B89" s="2" t="s">
        <v>78</v>
      </c>
      <c r="C89" s="19"/>
      <c r="D89" s="30"/>
      <c r="E89" s="30"/>
      <c r="F89" s="30"/>
      <c r="G89" s="20">
        <f>C89/'П 1'!C87</f>
        <v>0</v>
      </c>
      <c r="H89" s="20">
        <f>E89/'П 1'!C87</f>
        <v>0</v>
      </c>
      <c r="I89" s="20">
        <f t="shared" si="6"/>
        <v>0</v>
      </c>
      <c r="J89" s="19">
        <f t="shared" si="7"/>
        <v>82</v>
      </c>
      <c r="K89" s="19">
        <f t="shared" si="8"/>
        <v>82</v>
      </c>
      <c r="L89" s="19">
        <f t="shared" si="9"/>
        <v>82</v>
      </c>
      <c r="M89" s="29">
        <f t="shared" si="10"/>
        <v>82</v>
      </c>
      <c r="N89" s="19">
        <f t="shared" si="11"/>
        <v>82</v>
      </c>
    </row>
    <row r="90" spans="1:14" ht="12" customHeight="1">
      <c r="A90" s="1">
        <v>80</v>
      </c>
      <c r="B90" s="2" t="s">
        <v>79</v>
      </c>
      <c r="C90" s="31">
        <v>1</v>
      </c>
      <c r="D90" s="30">
        <v>15</v>
      </c>
      <c r="E90" s="30">
        <v>15</v>
      </c>
      <c r="F90" s="30"/>
      <c r="G90" s="20">
        <f>C90/'П 1'!C88</f>
        <v>0.03567937438905181</v>
      </c>
      <c r="H90" s="20">
        <f>E90/'П 1'!C88</f>
        <v>0.5351906158357771</v>
      </c>
      <c r="I90" s="20">
        <f t="shared" si="6"/>
        <v>0</v>
      </c>
      <c r="J90" s="19">
        <f t="shared" si="7"/>
        <v>75</v>
      </c>
      <c r="K90" s="19">
        <f t="shared" si="8"/>
        <v>73</v>
      </c>
      <c r="L90" s="19">
        <f t="shared" si="9"/>
        <v>72</v>
      </c>
      <c r="M90" s="29">
        <f t="shared" si="10"/>
        <v>72.9</v>
      </c>
      <c r="N90" s="19">
        <f t="shared" si="11"/>
        <v>76</v>
      </c>
    </row>
    <row r="91" spans="1:14" ht="12" customHeight="1">
      <c r="A91" s="1">
        <v>81</v>
      </c>
      <c r="B91" s="2" t="s">
        <v>80</v>
      </c>
      <c r="C91" s="19">
        <v>7</v>
      </c>
      <c r="D91" s="30">
        <v>110</v>
      </c>
      <c r="E91" s="30">
        <v>110</v>
      </c>
      <c r="F91" s="30">
        <v>65</v>
      </c>
      <c r="G91" s="20">
        <f>C91/'П 1'!C89</f>
        <v>0.37463343108504404</v>
      </c>
      <c r="H91" s="20">
        <f>E91/'П 1'!C89</f>
        <v>5.887096774193549</v>
      </c>
      <c r="I91" s="20">
        <f t="shared" si="6"/>
        <v>0.5909090909090909</v>
      </c>
      <c r="J91" s="19">
        <f t="shared" si="7"/>
        <v>23</v>
      </c>
      <c r="K91" s="19">
        <f t="shared" si="8"/>
        <v>24</v>
      </c>
      <c r="L91" s="19">
        <f t="shared" si="9"/>
        <v>47</v>
      </c>
      <c r="M91" s="29">
        <f t="shared" si="10"/>
        <v>35.3</v>
      </c>
      <c r="N91" s="19">
        <f t="shared" si="11"/>
        <v>36</v>
      </c>
    </row>
    <row r="92" spans="1:14" ht="12" customHeight="1">
      <c r="A92" s="1">
        <v>82</v>
      </c>
      <c r="B92" s="2" t="s">
        <v>81</v>
      </c>
      <c r="C92" s="19">
        <v>2</v>
      </c>
      <c r="D92" s="30">
        <v>30</v>
      </c>
      <c r="E92" s="30">
        <v>30</v>
      </c>
      <c r="F92" s="30"/>
      <c r="G92" s="20">
        <f>C92/'П 1'!C90</f>
        <v>0.0625</v>
      </c>
      <c r="H92" s="20">
        <f>E92/'П 1'!C90</f>
        <v>0.9375</v>
      </c>
      <c r="I92" s="20">
        <f t="shared" si="6"/>
        <v>0</v>
      </c>
      <c r="J92" s="19">
        <f t="shared" si="7"/>
        <v>70</v>
      </c>
      <c r="K92" s="19">
        <f t="shared" si="8"/>
        <v>65</v>
      </c>
      <c r="L92" s="19">
        <f t="shared" si="9"/>
        <v>72</v>
      </c>
      <c r="M92" s="29">
        <f t="shared" si="10"/>
        <v>69.5</v>
      </c>
      <c r="N92" s="19">
        <f t="shared" si="11"/>
        <v>74</v>
      </c>
    </row>
  </sheetData>
  <sheetProtection/>
  <mergeCells count="1">
    <mergeCell ref="B3:N4"/>
  </mergeCells>
  <printOptions/>
  <pageMargins left="0.3937007874015748" right="0.3937007874015748" top="0.3937007874015748" bottom="0.3937007874015748" header="0" footer="0"/>
  <pageSetup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3:P92"/>
  <sheetViews>
    <sheetView zoomScalePageLayoutView="0" workbookViewId="0" topLeftCell="A4">
      <selection activeCell="A17" sqref="A17:IV17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0.140625" style="0" customWidth="1"/>
    <col min="4" max="4" width="9.7109375" style="0" customWidth="1"/>
    <col min="5" max="5" width="12.28125" style="0" customWidth="1"/>
    <col min="6" max="6" width="11.421875" style="0" customWidth="1"/>
    <col min="7" max="7" width="10.7109375" style="0" customWidth="1"/>
    <col min="8" max="8" width="11.28125" style="0" customWidth="1"/>
    <col min="9" max="9" width="9.57421875" style="0" customWidth="1"/>
    <col min="10" max="10" width="8.00390625" style="0" customWidth="1"/>
    <col min="11" max="11" width="7.8515625" style="0" customWidth="1"/>
    <col min="12" max="13" width="7.421875" style="0" customWidth="1"/>
    <col min="14" max="14" width="5.421875" style="0" customWidth="1"/>
  </cols>
  <sheetData>
    <row r="1" ht="12.75" hidden="1"/>
    <row r="2" ht="12.75" hidden="1"/>
    <row r="3" spans="2:16" ht="18" customHeight="1" hidden="1">
      <c r="B3" s="108" t="s">
        <v>293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21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ht="17.25">
      <c r="B5" s="82" t="s">
        <v>294</v>
      </c>
    </row>
    <row r="6" ht="12.75" hidden="1"/>
    <row r="7" ht="12.75" hidden="1"/>
    <row r="8" ht="12.75" hidden="1"/>
    <row r="9" spans="3:6" ht="11.25" customHeight="1" hidden="1">
      <c r="C9" t="s">
        <v>204</v>
      </c>
      <c r="D9" t="s">
        <v>204</v>
      </c>
      <c r="E9" t="s">
        <v>204</v>
      </c>
      <c r="F9" t="s">
        <v>204</v>
      </c>
    </row>
    <row r="10" spans="1:14" ht="49.5" customHeight="1">
      <c r="A10" s="15"/>
      <c r="B10" s="15"/>
      <c r="C10" s="11" t="s">
        <v>92</v>
      </c>
      <c r="D10" s="11" t="s">
        <v>163</v>
      </c>
      <c r="E10" s="11" t="s">
        <v>284</v>
      </c>
      <c r="F10" s="11" t="s">
        <v>153</v>
      </c>
      <c r="G10" s="11" t="s">
        <v>291</v>
      </c>
      <c r="H10" s="11" t="s">
        <v>292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190</v>
      </c>
      <c r="N10" s="11" t="s">
        <v>162</v>
      </c>
    </row>
    <row r="11" spans="1:14" ht="12.75">
      <c r="A11" s="5">
        <v>1</v>
      </c>
      <c r="B11" s="6" t="s">
        <v>0</v>
      </c>
      <c r="C11" s="21">
        <v>126</v>
      </c>
      <c r="D11" s="24">
        <v>1877.1</v>
      </c>
      <c r="E11" s="24">
        <v>1558.1</v>
      </c>
      <c r="F11" s="24">
        <v>1226.3</v>
      </c>
      <c r="G11" s="9">
        <f>C11/'П 1'!C9</f>
        <v>10.5</v>
      </c>
      <c r="H11" s="9">
        <f>E11/'П 1'!C9</f>
        <v>129.84166666666667</v>
      </c>
      <c r="I11" s="9">
        <f>IF(E11=0,0,F11/E11)</f>
        <v>0.7870483280919068</v>
      </c>
      <c r="J11" s="8">
        <f>IF(G11=0,82,RANK(G11,G$11:G$92,0))</f>
        <v>4</v>
      </c>
      <c r="K11" s="8">
        <f>IF(H11=0,82,RANK(H11,H$11:H$92,0))</f>
        <v>11</v>
      </c>
      <c r="L11" s="8">
        <f>IF(G11=0,82,RANK(I11,I$11:I$92,0))</f>
        <v>49</v>
      </c>
      <c r="M11" s="21">
        <f>0.2*J11+K11*0.3+0.5*L11</f>
        <v>28.6</v>
      </c>
      <c r="N11" s="8">
        <f>IF(G11=0,82,RANK(M11,M$11:M$92,1))</f>
        <v>20</v>
      </c>
    </row>
    <row r="12" spans="1:14" ht="12.75">
      <c r="A12" s="1">
        <v>2</v>
      </c>
      <c r="B12" s="2" t="s">
        <v>1</v>
      </c>
      <c r="C12" s="21">
        <v>100</v>
      </c>
      <c r="D12" s="24">
        <v>2357.4</v>
      </c>
      <c r="E12" s="24">
        <v>2073.6</v>
      </c>
      <c r="F12" s="24">
        <v>1790.92</v>
      </c>
      <c r="G12" s="9">
        <f>C12/'П 1'!C10</f>
        <v>2.5641025641025643</v>
      </c>
      <c r="H12" s="9">
        <f>E12/'П 1'!C10</f>
        <v>53.169230769230765</v>
      </c>
      <c r="I12" s="9">
        <f aca="true" t="shared" si="0" ref="I12:I75">IF(E12=0,0,F12/E12)</f>
        <v>0.8636766975308643</v>
      </c>
      <c r="J12" s="8">
        <f aca="true" t="shared" si="1" ref="J12:J75">IF(G12=0,82,RANK(G12,G$11:G$92,0))</f>
        <v>49</v>
      </c>
      <c r="K12" s="8">
        <f aca="true" t="shared" si="2" ref="K12:K75">IF(H12=0,82,RANK(H12,H$11:H$92,0))</f>
        <v>41</v>
      </c>
      <c r="L12" s="8">
        <f aca="true" t="shared" si="3" ref="L12:L75">IF(G12=0,82,RANK(I12,I$11:I$92,0))</f>
        <v>32</v>
      </c>
      <c r="M12" s="21">
        <f aca="true" t="shared" si="4" ref="M12:M75">0.2*J12+K12*0.3+0.5*L12</f>
        <v>38.1</v>
      </c>
      <c r="N12" s="8">
        <f aca="true" t="shared" si="5" ref="N12:N75">IF(G12=0,82,RANK(M12,M$11:M$92,1))</f>
        <v>39</v>
      </c>
    </row>
    <row r="13" spans="1:14" ht="12.75">
      <c r="A13" s="1">
        <v>3</v>
      </c>
      <c r="B13" s="2" t="s">
        <v>2</v>
      </c>
      <c r="C13" s="21">
        <v>58</v>
      </c>
      <c r="D13" s="24">
        <v>1186.4</v>
      </c>
      <c r="E13" s="24">
        <v>1166.4</v>
      </c>
      <c r="F13" s="24">
        <v>1133.5</v>
      </c>
      <c r="G13" s="9">
        <f>C13/'П 1'!C11</f>
        <v>4.142857142857143</v>
      </c>
      <c r="H13" s="9">
        <f>E13/'П 1'!C11</f>
        <v>83.31428571428572</v>
      </c>
      <c r="I13" s="9">
        <f t="shared" si="0"/>
        <v>0.9717935528120712</v>
      </c>
      <c r="J13" s="8">
        <f t="shared" si="1"/>
        <v>32</v>
      </c>
      <c r="K13" s="8">
        <f t="shared" si="2"/>
        <v>25</v>
      </c>
      <c r="L13" s="8">
        <f t="shared" si="3"/>
        <v>17</v>
      </c>
      <c r="M13" s="21">
        <f t="shared" si="4"/>
        <v>22.4</v>
      </c>
      <c r="N13" s="8">
        <f t="shared" si="5"/>
        <v>10</v>
      </c>
    </row>
    <row r="14" spans="1:14" ht="12.75">
      <c r="A14" s="1">
        <v>4</v>
      </c>
      <c r="B14" s="2" t="s">
        <v>3</v>
      </c>
      <c r="C14" s="21">
        <v>104</v>
      </c>
      <c r="D14" s="24">
        <v>2208.4</v>
      </c>
      <c r="E14" s="24">
        <v>1878.4</v>
      </c>
      <c r="F14" s="24">
        <v>1831</v>
      </c>
      <c r="G14" s="9">
        <f>C14/'П 1'!C12</f>
        <v>4.524703498420645</v>
      </c>
      <c r="H14" s="9">
        <f>E14/'П 1'!C12</f>
        <v>81.72310626378211</v>
      </c>
      <c r="I14" s="9">
        <f t="shared" si="0"/>
        <v>0.9747657580919932</v>
      </c>
      <c r="J14" s="8">
        <f t="shared" si="1"/>
        <v>27</v>
      </c>
      <c r="K14" s="8">
        <f t="shared" si="2"/>
        <v>26</v>
      </c>
      <c r="L14" s="8">
        <f t="shared" si="3"/>
        <v>16</v>
      </c>
      <c r="M14" s="21">
        <f t="shared" si="4"/>
        <v>21.2</v>
      </c>
      <c r="N14" s="8">
        <f t="shared" si="5"/>
        <v>6</v>
      </c>
    </row>
    <row r="15" spans="1:14" ht="12.75">
      <c r="A15" s="1">
        <v>5</v>
      </c>
      <c r="B15" s="2" t="s">
        <v>4</v>
      </c>
      <c r="C15" s="21">
        <v>103</v>
      </c>
      <c r="D15" s="24">
        <v>2784.6</v>
      </c>
      <c r="E15" s="24">
        <v>1647.9</v>
      </c>
      <c r="F15" s="24">
        <v>1386.8</v>
      </c>
      <c r="G15" s="9">
        <f>C15/'П 1'!C13</f>
        <v>3.36631446991404</v>
      </c>
      <c r="H15" s="9">
        <f>E15/'П 1'!C13</f>
        <v>53.857763252149006</v>
      </c>
      <c r="I15" s="9">
        <f t="shared" si="0"/>
        <v>0.8415559196553188</v>
      </c>
      <c r="J15" s="8">
        <f t="shared" si="1"/>
        <v>39</v>
      </c>
      <c r="K15" s="8">
        <f t="shared" si="2"/>
        <v>40</v>
      </c>
      <c r="L15" s="8">
        <f t="shared" si="3"/>
        <v>36</v>
      </c>
      <c r="M15" s="21">
        <f t="shared" si="4"/>
        <v>37.8</v>
      </c>
      <c r="N15" s="8">
        <f t="shared" si="5"/>
        <v>37</v>
      </c>
    </row>
    <row r="16" spans="1:14" ht="12.75">
      <c r="A16" s="1">
        <v>6</v>
      </c>
      <c r="B16" s="2" t="s">
        <v>5</v>
      </c>
      <c r="C16" s="21">
        <v>255</v>
      </c>
      <c r="D16" s="24">
        <v>6974.3</v>
      </c>
      <c r="E16" s="24">
        <v>5933.5</v>
      </c>
      <c r="F16" s="24">
        <v>4456.8</v>
      </c>
      <c r="G16" s="9">
        <f>C16/'П 1'!C14</f>
        <v>10.2</v>
      </c>
      <c r="H16" s="9">
        <f>E16/'П 1'!C14</f>
        <v>237.34</v>
      </c>
      <c r="I16" s="9">
        <f t="shared" si="0"/>
        <v>0.7511249683997641</v>
      </c>
      <c r="J16" s="8">
        <f t="shared" si="1"/>
        <v>5</v>
      </c>
      <c r="K16" s="8">
        <f t="shared" si="2"/>
        <v>2</v>
      </c>
      <c r="L16" s="8">
        <f t="shared" si="3"/>
        <v>53</v>
      </c>
      <c r="M16" s="21">
        <f t="shared" si="4"/>
        <v>28.1</v>
      </c>
      <c r="N16" s="8">
        <f t="shared" si="5"/>
        <v>19</v>
      </c>
    </row>
    <row r="17" spans="1:14" ht="12.75">
      <c r="A17" s="1">
        <v>7</v>
      </c>
      <c r="B17" s="2" t="s">
        <v>6</v>
      </c>
      <c r="C17" s="21">
        <v>228</v>
      </c>
      <c r="D17" s="24">
        <v>4297</v>
      </c>
      <c r="E17" s="24">
        <v>4297</v>
      </c>
      <c r="F17" s="24">
        <v>2272</v>
      </c>
      <c r="G17" s="9">
        <f>C17/'П 1'!C15</f>
        <v>4.851063829787234</v>
      </c>
      <c r="H17" s="9">
        <f>E17/'П 1'!C15</f>
        <v>91.42553191489361</v>
      </c>
      <c r="I17" s="9">
        <f t="shared" si="0"/>
        <v>0.5287409820805213</v>
      </c>
      <c r="J17" s="8">
        <f t="shared" si="1"/>
        <v>22</v>
      </c>
      <c r="K17" s="8">
        <f t="shared" si="2"/>
        <v>23</v>
      </c>
      <c r="L17" s="8">
        <f t="shared" si="3"/>
        <v>72</v>
      </c>
      <c r="M17" s="21">
        <f t="shared" si="4"/>
        <v>47.3</v>
      </c>
      <c r="N17" s="8">
        <f t="shared" si="5"/>
        <v>61</v>
      </c>
    </row>
    <row r="18" spans="1:14" ht="12.75">
      <c r="A18" s="1">
        <v>8</v>
      </c>
      <c r="B18" s="2" t="s">
        <v>7</v>
      </c>
      <c r="C18" s="21">
        <v>49</v>
      </c>
      <c r="D18" s="24">
        <v>949.61</v>
      </c>
      <c r="E18" s="24">
        <v>771.61</v>
      </c>
      <c r="F18" s="24">
        <v>205.27</v>
      </c>
      <c r="G18" s="9">
        <f>C18/'П 1'!C16</f>
        <v>1.4</v>
      </c>
      <c r="H18" s="9">
        <f>E18/'П 1'!C16</f>
        <v>22.046</v>
      </c>
      <c r="I18" s="9">
        <f t="shared" si="0"/>
        <v>0.26602817485517294</v>
      </c>
      <c r="J18" s="8">
        <f t="shared" si="1"/>
        <v>73</v>
      </c>
      <c r="K18" s="8">
        <f t="shared" si="2"/>
        <v>64</v>
      </c>
      <c r="L18" s="8">
        <f t="shared" si="3"/>
        <v>80</v>
      </c>
      <c r="M18" s="21">
        <f t="shared" si="4"/>
        <v>73.8</v>
      </c>
      <c r="N18" s="8">
        <f t="shared" si="5"/>
        <v>80</v>
      </c>
    </row>
    <row r="19" spans="1:14" ht="12.75">
      <c r="A19" s="1">
        <v>9</v>
      </c>
      <c r="B19" s="2" t="s">
        <v>8</v>
      </c>
      <c r="C19" s="21">
        <v>78</v>
      </c>
      <c r="D19" s="24">
        <v>749.2</v>
      </c>
      <c r="E19" s="24">
        <v>454.5</v>
      </c>
      <c r="F19" s="24">
        <v>514</v>
      </c>
      <c r="G19" s="9">
        <f>C19/'П 1'!C17</f>
        <v>2.689655172413793</v>
      </c>
      <c r="H19" s="9">
        <f>E19/'П 1'!C17</f>
        <v>15.672413793103448</v>
      </c>
      <c r="I19" s="9">
        <f t="shared" si="0"/>
        <v>1.130913091309131</v>
      </c>
      <c r="J19" s="8">
        <f t="shared" si="1"/>
        <v>47</v>
      </c>
      <c r="K19" s="8">
        <f t="shared" si="2"/>
        <v>72</v>
      </c>
      <c r="L19" s="8">
        <f t="shared" si="3"/>
        <v>6</v>
      </c>
      <c r="M19" s="21">
        <f t="shared" si="4"/>
        <v>34</v>
      </c>
      <c r="N19" s="8">
        <f t="shared" si="5"/>
        <v>28</v>
      </c>
    </row>
    <row r="20" spans="1:14" ht="12.75">
      <c r="A20" s="1">
        <v>10</v>
      </c>
      <c r="B20" s="2" t="s">
        <v>9</v>
      </c>
      <c r="C20" s="21">
        <v>78</v>
      </c>
      <c r="D20" s="24">
        <v>1644</v>
      </c>
      <c r="E20" s="24">
        <v>1335</v>
      </c>
      <c r="F20" s="24">
        <v>1090</v>
      </c>
      <c r="G20" s="9">
        <f>C20/'П 1'!C18</f>
        <v>4.197257850508625</v>
      </c>
      <c r="H20" s="9">
        <f>E20/'П 1'!C18</f>
        <v>71.83768244139762</v>
      </c>
      <c r="I20" s="9">
        <f t="shared" si="0"/>
        <v>0.8164794007490637</v>
      </c>
      <c r="J20" s="8">
        <f t="shared" si="1"/>
        <v>30</v>
      </c>
      <c r="K20" s="8">
        <f t="shared" si="2"/>
        <v>32</v>
      </c>
      <c r="L20" s="8">
        <f t="shared" si="3"/>
        <v>43</v>
      </c>
      <c r="M20" s="21">
        <f t="shared" si="4"/>
        <v>37.1</v>
      </c>
      <c r="N20" s="8">
        <f t="shared" si="5"/>
        <v>31</v>
      </c>
    </row>
    <row r="21" spans="1:14" ht="12.75">
      <c r="A21" s="1">
        <v>11</v>
      </c>
      <c r="B21" s="2" t="s">
        <v>10</v>
      </c>
      <c r="C21" s="21">
        <v>127</v>
      </c>
      <c r="D21" s="24">
        <v>2264</v>
      </c>
      <c r="E21" s="24">
        <v>2041</v>
      </c>
      <c r="F21" s="24">
        <v>1641</v>
      </c>
      <c r="G21" s="9">
        <f>C21/'П 1'!C19</f>
        <v>4.379310344827586</v>
      </c>
      <c r="H21" s="9">
        <f>E21/'П 1'!C19</f>
        <v>70.37931034482759</v>
      </c>
      <c r="I21" s="9">
        <f t="shared" si="0"/>
        <v>0.8040176384125429</v>
      </c>
      <c r="J21" s="8">
        <f t="shared" si="1"/>
        <v>28</v>
      </c>
      <c r="K21" s="8">
        <f t="shared" si="2"/>
        <v>33</v>
      </c>
      <c r="L21" s="8">
        <f t="shared" si="3"/>
        <v>45</v>
      </c>
      <c r="M21" s="21">
        <f t="shared" si="4"/>
        <v>38</v>
      </c>
      <c r="N21" s="8">
        <f t="shared" si="5"/>
        <v>38</v>
      </c>
    </row>
    <row r="22" spans="1:14" ht="12.75">
      <c r="A22" s="1">
        <v>12</v>
      </c>
      <c r="B22" s="2" t="s">
        <v>11</v>
      </c>
      <c r="C22" s="29">
        <v>53</v>
      </c>
      <c r="D22" s="30">
        <v>1269.6</v>
      </c>
      <c r="E22" s="30">
        <v>793.8</v>
      </c>
      <c r="F22" s="30">
        <v>788.9</v>
      </c>
      <c r="G22" s="9">
        <f>C22/'П 1'!C20</f>
        <v>1.2470588235294118</v>
      </c>
      <c r="H22" s="9">
        <f>E22/'П 1'!C20</f>
        <v>18.677647058823528</v>
      </c>
      <c r="I22" s="9">
        <f t="shared" si="0"/>
        <v>0.9938271604938272</v>
      </c>
      <c r="J22" s="8">
        <f t="shared" si="1"/>
        <v>75</v>
      </c>
      <c r="K22" s="8">
        <f t="shared" si="2"/>
        <v>69</v>
      </c>
      <c r="L22" s="8">
        <f t="shared" si="3"/>
        <v>14</v>
      </c>
      <c r="M22" s="21">
        <f t="shared" si="4"/>
        <v>42.7</v>
      </c>
      <c r="N22" s="8">
        <f t="shared" si="5"/>
        <v>47</v>
      </c>
    </row>
    <row r="23" spans="1:14" ht="12.75">
      <c r="A23" s="1">
        <v>13</v>
      </c>
      <c r="B23" s="2" t="s">
        <v>12</v>
      </c>
      <c r="C23" s="21">
        <v>35</v>
      </c>
      <c r="D23" s="24">
        <v>526</v>
      </c>
      <c r="E23" s="24">
        <v>476</v>
      </c>
      <c r="F23" s="24">
        <v>183</v>
      </c>
      <c r="G23" s="9">
        <f>C23/'П 1'!C21</f>
        <v>1</v>
      </c>
      <c r="H23" s="9">
        <f>E23/'П 1'!C21</f>
        <v>13.6</v>
      </c>
      <c r="I23" s="9">
        <f t="shared" si="0"/>
        <v>0.38445378151260506</v>
      </c>
      <c r="J23" s="8">
        <f t="shared" si="1"/>
        <v>79</v>
      </c>
      <c r="K23" s="8">
        <f t="shared" si="2"/>
        <v>78</v>
      </c>
      <c r="L23" s="8">
        <f t="shared" si="3"/>
        <v>78</v>
      </c>
      <c r="M23" s="21">
        <f t="shared" si="4"/>
        <v>78.2</v>
      </c>
      <c r="N23" s="8">
        <f t="shared" si="5"/>
        <v>82</v>
      </c>
    </row>
    <row r="24" spans="1:14" ht="12.75">
      <c r="A24" s="1">
        <v>14</v>
      </c>
      <c r="B24" s="2" t="s">
        <v>13</v>
      </c>
      <c r="C24" s="21">
        <v>48</v>
      </c>
      <c r="D24" s="24">
        <v>1194.3</v>
      </c>
      <c r="E24" s="24">
        <v>447.7</v>
      </c>
      <c r="F24" s="24">
        <v>395.7</v>
      </c>
      <c r="G24" s="9">
        <f>C24/'П 1'!C22</f>
        <v>1.263157894736842</v>
      </c>
      <c r="H24" s="9">
        <f>E24/'П 1'!C22</f>
        <v>11.781578947368422</v>
      </c>
      <c r="I24" s="9">
        <f t="shared" si="0"/>
        <v>0.883850792941702</v>
      </c>
      <c r="J24" s="8">
        <f t="shared" si="1"/>
        <v>74</v>
      </c>
      <c r="K24" s="8">
        <f t="shared" si="2"/>
        <v>80</v>
      </c>
      <c r="L24" s="8">
        <f t="shared" si="3"/>
        <v>30</v>
      </c>
      <c r="M24" s="21">
        <f t="shared" si="4"/>
        <v>53.8</v>
      </c>
      <c r="N24" s="8">
        <f t="shared" si="5"/>
        <v>63</v>
      </c>
    </row>
    <row r="25" spans="1:14" ht="12.75">
      <c r="A25" s="1">
        <v>15</v>
      </c>
      <c r="B25" s="2" t="s">
        <v>15</v>
      </c>
      <c r="C25" s="21">
        <v>317</v>
      </c>
      <c r="D25" s="24">
        <v>6788.4</v>
      </c>
      <c r="E25" s="24">
        <v>6518.4</v>
      </c>
      <c r="F25" s="24">
        <v>1458</v>
      </c>
      <c r="G25" s="9">
        <f>C25/'П 1'!C23</f>
        <v>9.462686567164178</v>
      </c>
      <c r="H25" s="9">
        <f>E25/'П 1'!C23</f>
        <v>194.57910447761193</v>
      </c>
      <c r="I25" s="9">
        <f t="shared" si="0"/>
        <v>0.22367452135493374</v>
      </c>
      <c r="J25" s="8">
        <f t="shared" si="1"/>
        <v>6</v>
      </c>
      <c r="K25" s="8">
        <f t="shared" si="2"/>
        <v>4</v>
      </c>
      <c r="L25" s="8">
        <f t="shared" si="3"/>
        <v>81</v>
      </c>
      <c r="M25" s="21">
        <f t="shared" si="4"/>
        <v>42.9</v>
      </c>
      <c r="N25" s="8">
        <f t="shared" si="5"/>
        <v>49</v>
      </c>
    </row>
    <row r="26" spans="1:14" ht="12.75">
      <c r="A26" s="1">
        <v>16</v>
      </c>
      <c r="B26" s="2" t="s">
        <v>14</v>
      </c>
      <c r="C26" s="21">
        <v>71</v>
      </c>
      <c r="D26" s="24">
        <v>1548</v>
      </c>
      <c r="E26" s="24">
        <v>1118</v>
      </c>
      <c r="F26" s="24">
        <v>1035</v>
      </c>
      <c r="G26" s="9">
        <f>C26/'П 1'!C24</f>
        <v>5.916666666666667</v>
      </c>
      <c r="H26" s="9">
        <f>E26/'П 1'!C24</f>
        <v>93.16666666666667</v>
      </c>
      <c r="I26" s="9">
        <f t="shared" si="0"/>
        <v>0.9257602862254025</v>
      </c>
      <c r="J26" s="8">
        <f t="shared" si="1"/>
        <v>15</v>
      </c>
      <c r="K26" s="8">
        <f t="shared" si="2"/>
        <v>21</v>
      </c>
      <c r="L26" s="8">
        <f t="shared" si="3"/>
        <v>24</v>
      </c>
      <c r="M26" s="21">
        <f t="shared" si="4"/>
        <v>21.3</v>
      </c>
      <c r="N26" s="8">
        <f t="shared" si="5"/>
        <v>7</v>
      </c>
    </row>
    <row r="27" spans="1:14" ht="12.75">
      <c r="A27" s="1">
        <v>17</v>
      </c>
      <c r="B27" s="2" t="s">
        <v>16</v>
      </c>
      <c r="C27" s="21">
        <v>186</v>
      </c>
      <c r="D27" s="24">
        <v>3955.6</v>
      </c>
      <c r="E27" s="24">
        <v>3185.6</v>
      </c>
      <c r="F27" s="24">
        <v>1936.3</v>
      </c>
      <c r="G27" s="9">
        <f>C27/'П 1'!C25</f>
        <v>8.644003055767762</v>
      </c>
      <c r="H27" s="9">
        <f>E27/'П 1'!C25</f>
        <v>148.04481792717087</v>
      </c>
      <c r="I27" s="9">
        <f t="shared" si="0"/>
        <v>0.6078289804118533</v>
      </c>
      <c r="J27" s="8">
        <f t="shared" si="1"/>
        <v>8</v>
      </c>
      <c r="K27" s="8">
        <f t="shared" si="2"/>
        <v>7</v>
      </c>
      <c r="L27" s="8">
        <f t="shared" si="3"/>
        <v>69</v>
      </c>
      <c r="M27" s="21">
        <f t="shared" si="4"/>
        <v>38.2</v>
      </c>
      <c r="N27" s="8">
        <f t="shared" si="5"/>
        <v>40</v>
      </c>
    </row>
    <row r="28" spans="1:14" ht="12.75">
      <c r="A28" s="1">
        <v>18</v>
      </c>
      <c r="B28" s="2" t="s">
        <v>17</v>
      </c>
      <c r="C28" s="21">
        <v>72</v>
      </c>
      <c r="D28" s="24">
        <v>1253.19</v>
      </c>
      <c r="E28" s="24">
        <v>1065.69</v>
      </c>
      <c r="F28" s="24">
        <v>1327</v>
      </c>
      <c r="G28" s="9">
        <f>C28/'П 1'!C26</f>
        <v>3</v>
      </c>
      <c r="H28" s="9">
        <f>E28/'П 1'!C26</f>
        <v>44.40375</v>
      </c>
      <c r="I28" s="9">
        <f t="shared" si="0"/>
        <v>1.2452026386660284</v>
      </c>
      <c r="J28" s="8">
        <f t="shared" si="1"/>
        <v>42</v>
      </c>
      <c r="K28" s="8">
        <f t="shared" si="2"/>
        <v>49</v>
      </c>
      <c r="L28" s="8">
        <f t="shared" si="3"/>
        <v>4</v>
      </c>
      <c r="M28" s="21">
        <f t="shared" si="4"/>
        <v>25.1</v>
      </c>
      <c r="N28" s="8">
        <f t="shared" si="5"/>
        <v>14</v>
      </c>
    </row>
    <row r="29" spans="1:14" ht="12.75">
      <c r="A29" s="1">
        <v>19</v>
      </c>
      <c r="B29" s="2" t="s">
        <v>18</v>
      </c>
      <c r="C29" s="21">
        <v>109</v>
      </c>
      <c r="D29" s="24">
        <v>1660.4</v>
      </c>
      <c r="E29" s="24">
        <v>1640.4</v>
      </c>
      <c r="F29" s="24">
        <v>1643</v>
      </c>
      <c r="G29" s="9">
        <f>C29/'П 1'!C27</f>
        <v>2.591687837925868</v>
      </c>
      <c r="H29" s="9">
        <f>E29/'П 1'!C27</f>
        <v>39.00371311315224</v>
      </c>
      <c r="I29" s="9">
        <f t="shared" si="0"/>
        <v>1.001584979273348</v>
      </c>
      <c r="J29" s="8">
        <f t="shared" si="1"/>
        <v>48</v>
      </c>
      <c r="K29" s="8">
        <f t="shared" si="2"/>
        <v>56</v>
      </c>
      <c r="L29" s="8">
        <f t="shared" si="3"/>
        <v>13</v>
      </c>
      <c r="M29" s="21">
        <f t="shared" si="4"/>
        <v>32.900000000000006</v>
      </c>
      <c r="N29" s="8">
        <f t="shared" si="5"/>
        <v>25</v>
      </c>
    </row>
    <row r="30" spans="1:14" ht="12.75">
      <c r="A30" s="1">
        <v>20</v>
      </c>
      <c r="B30" s="2" t="s">
        <v>19</v>
      </c>
      <c r="C30" s="21">
        <v>152</v>
      </c>
      <c r="D30" s="24">
        <v>2391.6</v>
      </c>
      <c r="E30" s="24">
        <v>1082</v>
      </c>
      <c r="F30" s="24">
        <v>854</v>
      </c>
      <c r="G30" s="9">
        <f>C30/'П 1'!C28</f>
        <v>7.6</v>
      </c>
      <c r="H30" s="9">
        <f>E30/'П 1'!C28</f>
        <v>54.1</v>
      </c>
      <c r="I30" s="9">
        <f t="shared" si="0"/>
        <v>0.789279112754159</v>
      </c>
      <c r="J30" s="8">
        <f t="shared" si="1"/>
        <v>9</v>
      </c>
      <c r="K30" s="8">
        <f t="shared" si="2"/>
        <v>39</v>
      </c>
      <c r="L30" s="8">
        <f t="shared" si="3"/>
        <v>48</v>
      </c>
      <c r="M30" s="21">
        <f t="shared" si="4"/>
        <v>37.5</v>
      </c>
      <c r="N30" s="8">
        <f t="shared" si="5"/>
        <v>33</v>
      </c>
    </row>
    <row r="31" spans="1:14" ht="12.75">
      <c r="A31" s="1">
        <v>21</v>
      </c>
      <c r="B31" s="2" t="s">
        <v>20</v>
      </c>
      <c r="C31" s="21">
        <v>41</v>
      </c>
      <c r="D31" s="24">
        <v>975.3</v>
      </c>
      <c r="E31" s="24">
        <v>490.3</v>
      </c>
      <c r="F31" s="24">
        <v>339.8</v>
      </c>
      <c r="G31" s="9">
        <f>C31/'П 1'!C29</f>
        <v>1.6734693877551021</v>
      </c>
      <c r="H31" s="9">
        <f>E31/'П 1'!C29</f>
        <v>20.012244897959185</v>
      </c>
      <c r="I31" s="9">
        <f t="shared" si="0"/>
        <v>0.6930450744442178</v>
      </c>
      <c r="J31" s="8">
        <f t="shared" si="1"/>
        <v>68</v>
      </c>
      <c r="K31" s="8">
        <f t="shared" si="2"/>
        <v>68</v>
      </c>
      <c r="L31" s="8">
        <f t="shared" si="3"/>
        <v>60</v>
      </c>
      <c r="M31" s="21">
        <f t="shared" si="4"/>
        <v>64</v>
      </c>
      <c r="N31" s="8">
        <f t="shared" si="5"/>
        <v>70</v>
      </c>
    </row>
    <row r="32" spans="1:14" ht="12.75">
      <c r="A32" s="1">
        <v>22</v>
      </c>
      <c r="B32" s="2" t="s">
        <v>21</v>
      </c>
      <c r="C32" s="21">
        <v>30</v>
      </c>
      <c r="D32" s="24">
        <v>535.1</v>
      </c>
      <c r="E32" s="24">
        <v>224.7</v>
      </c>
      <c r="F32" s="24">
        <v>145.3</v>
      </c>
      <c r="G32" s="9">
        <f>C32/'П 1'!C30</f>
        <v>2.3076923076923075</v>
      </c>
      <c r="H32" s="9">
        <f>E32/'П 1'!C30</f>
        <v>17.284615384615385</v>
      </c>
      <c r="I32" s="9">
        <f t="shared" si="0"/>
        <v>0.6466399643969738</v>
      </c>
      <c r="J32" s="8">
        <f t="shared" si="1"/>
        <v>56</v>
      </c>
      <c r="K32" s="8">
        <f t="shared" si="2"/>
        <v>70</v>
      </c>
      <c r="L32" s="8">
        <f t="shared" si="3"/>
        <v>64</v>
      </c>
      <c r="M32" s="21">
        <f t="shared" si="4"/>
        <v>64.2</v>
      </c>
      <c r="N32" s="8">
        <f t="shared" si="5"/>
        <v>72</v>
      </c>
    </row>
    <row r="33" spans="1:14" ht="12.75">
      <c r="A33" s="1">
        <v>23</v>
      </c>
      <c r="B33" s="2" t="s">
        <v>22</v>
      </c>
      <c r="C33" s="21">
        <v>68</v>
      </c>
      <c r="D33" s="24">
        <v>1236.7</v>
      </c>
      <c r="E33" s="24">
        <v>1136.7</v>
      </c>
      <c r="F33" s="24">
        <v>1250</v>
      </c>
      <c r="G33" s="9">
        <f>C33/'П 1'!C31</f>
        <v>2.8333333333333335</v>
      </c>
      <c r="H33" s="9">
        <f>E33/'П 1'!C31</f>
        <v>47.362500000000004</v>
      </c>
      <c r="I33" s="9">
        <f t="shared" si="0"/>
        <v>1.0996744963490805</v>
      </c>
      <c r="J33" s="8">
        <f t="shared" si="1"/>
        <v>44</v>
      </c>
      <c r="K33" s="8">
        <f t="shared" si="2"/>
        <v>45</v>
      </c>
      <c r="L33" s="8">
        <f t="shared" si="3"/>
        <v>8</v>
      </c>
      <c r="M33" s="21">
        <f t="shared" si="4"/>
        <v>26.3</v>
      </c>
      <c r="N33" s="8">
        <f t="shared" si="5"/>
        <v>16</v>
      </c>
    </row>
    <row r="34" spans="1:14" ht="12.75">
      <c r="A34" s="1">
        <v>24</v>
      </c>
      <c r="B34" s="2" t="s">
        <v>23</v>
      </c>
      <c r="C34" s="21">
        <v>34</v>
      </c>
      <c r="D34" s="24">
        <v>6603.83</v>
      </c>
      <c r="E34" s="24">
        <v>311.5</v>
      </c>
      <c r="F34" s="24">
        <v>289.6</v>
      </c>
      <c r="G34" s="9">
        <f>C34/'П 1'!C32</f>
        <v>1.8196480938416424</v>
      </c>
      <c r="H34" s="9">
        <f>E34/'П 1'!C32</f>
        <v>16.671187683284458</v>
      </c>
      <c r="I34" s="9">
        <f t="shared" si="0"/>
        <v>0.9296950240770466</v>
      </c>
      <c r="J34" s="8">
        <f t="shared" si="1"/>
        <v>65</v>
      </c>
      <c r="K34" s="8">
        <f t="shared" si="2"/>
        <v>71</v>
      </c>
      <c r="L34" s="8">
        <f t="shared" si="3"/>
        <v>23</v>
      </c>
      <c r="M34" s="21">
        <f t="shared" si="4"/>
        <v>45.8</v>
      </c>
      <c r="N34" s="8">
        <f t="shared" si="5"/>
        <v>56</v>
      </c>
    </row>
    <row r="35" spans="1:14" ht="12.75">
      <c r="A35" s="1">
        <v>25</v>
      </c>
      <c r="B35" s="2" t="s">
        <v>24</v>
      </c>
      <c r="C35" s="21">
        <v>70</v>
      </c>
      <c r="D35" s="24">
        <v>1188</v>
      </c>
      <c r="E35" s="24">
        <v>1024</v>
      </c>
      <c r="F35" s="24">
        <v>904</v>
      </c>
      <c r="G35" s="9">
        <f>C35/'П 1'!C33</f>
        <v>4.117647058823529</v>
      </c>
      <c r="H35" s="9">
        <f>E35/'П 1'!C33</f>
        <v>60.23529411764706</v>
      </c>
      <c r="I35" s="9">
        <f t="shared" si="0"/>
        <v>0.8828125</v>
      </c>
      <c r="J35" s="8">
        <f t="shared" si="1"/>
        <v>33</v>
      </c>
      <c r="K35" s="8">
        <f t="shared" si="2"/>
        <v>37</v>
      </c>
      <c r="L35" s="8">
        <f t="shared" si="3"/>
        <v>31</v>
      </c>
      <c r="M35" s="21">
        <f t="shared" si="4"/>
        <v>33.2</v>
      </c>
      <c r="N35" s="8">
        <f t="shared" si="5"/>
        <v>26</v>
      </c>
    </row>
    <row r="36" spans="1:14" ht="12.75">
      <c r="A36" s="1">
        <v>26</v>
      </c>
      <c r="B36" s="2" t="s">
        <v>25</v>
      </c>
      <c r="C36" s="21">
        <v>40</v>
      </c>
      <c r="D36" s="24">
        <v>752.2</v>
      </c>
      <c r="E36" s="24">
        <v>515</v>
      </c>
      <c r="F36" s="24">
        <v>372</v>
      </c>
      <c r="G36" s="9">
        <f>C36/'П 1'!C34</f>
        <v>2.0406737018659586</v>
      </c>
      <c r="H36" s="9">
        <f>E36/'П 1'!C34</f>
        <v>26.273673911524217</v>
      </c>
      <c r="I36" s="9">
        <f t="shared" si="0"/>
        <v>0.7223300970873786</v>
      </c>
      <c r="J36" s="8">
        <f t="shared" si="1"/>
        <v>60</v>
      </c>
      <c r="K36" s="8">
        <f t="shared" si="2"/>
        <v>61</v>
      </c>
      <c r="L36" s="8">
        <f t="shared" si="3"/>
        <v>57</v>
      </c>
      <c r="M36" s="21">
        <f t="shared" si="4"/>
        <v>58.8</v>
      </c>
      <c r="N36" s="8">
        <f t="shared" si="5"/>
        <v>67</v>
      </c>
    </row>
    <row r="37" spans="1:14" ht="12.75">
      <c r="A37" s="1">
        <v>27</v>
      </c>
      <c r="B37" s="2" t="s">
        <v>26</v>
      </c>
      <c r="C37" s="21">
        <v>87</v>
      </c>
      <c r="D37" s="24">
        <v>1989</v>
      </c>
      <c r="E37" s="24">
        <v>1552.7</v>
      </c>
      <c r="F37" s="24">
        <v>731.2</v>
      </c>
      <c r="G37" s="9">
        <f>C37/'П 1'!C35</f>
        <v>1.891304347826087</v>
      </c>
      <c r="H37" s="9">
        <f>E37/'П 1'!C35</f>
        <v>33.754347826086956</v>
      </c>
      <c r="I37" s="9">
        <f t="shared" si="0"/>
        <v>0.4709216204031687</v>
      </c>
      <c r="J37" s="8">
        <f t="shared" si="1"/>
        <v>63</v>
      </c>
      <c r="K37" s="8">
        <f t="shared" si="2"/>
        <v>59</v>
      </c>
      <c r="L37" s="8">
        <f t="shared" si="3"/>
        <v>75</v>
      </c>
      <c r="M37" s="21">
        <f t="shared" si="4"/>
        <v>67.8</v>
      </c>
      <c r="N37" s="8">
        <f t="shared" si="5"/>
        <v>78</v>
      </c>
    </row>
    <row r="38" spans="1:14" ht="12.75">
      <c r="A38" s="1">
        <v>28</v>
      </c>
      <c r="B38" s="2" t="s">
        <v>27</v>
      </c>
      <c r="C38" s="29">
        <v>20</v>
      </c>
      <c r="D38" s="30">
        <v>403</v>
      </c>
      <c r="E38" s="30">
        <v>383</v>
      </c>
      <c r="F38" s="30">
        <v>280</v>
      </c>
      <c r="G38" s="9">
        <f>C38/'П 1'!C36</f>
        <v>0.7142857142857143</v>
      </c>
      <c r="H38" s="9">
        <f>E38/'П 1'!C36</f>
        <v>13.678571428571429</v>
      </c>
      <c r="I38" s="9">
        <f t="shared" si="0"/>
        <v>0.7310704960835509</v>
      </c>
      <c r="J38" s="8">
        <f t="shared" si="1"/>
        <v>82</v>
      </c>
      <c r="K38" s="8">
        <f t="shared" si="2"/>
        <v>77</v>
      </c>
      <c r="L38" s="8">
        <f t="shared" si="3"/>
        <v>55</v>
      </c>
      <c r="M38" s="21">
        <f t="shared" si="4"/>
        <v>67</v>
      </c>
      <c r="N38" s="8">
        <f t="shared" si="5"/>
        <v>77</v>
      </c>
    </row>
    <row r="39" spans="1:14" ht="12.75">
      <c r="A39" s="1">
        <v>29</v>
      </c>
      <c r="B39" s="2" t="s">
        <v>28</v>
      </c>
      <c r="C39" s="21">
        <v>76</v>
      </c>
      <c r="D39" s="24">
        <v>1515.3</v>
      </c>
      <c r="E39" s="24">
        <v>1405</v>
      </c>
      <c r="F39" s="24">
        <v>1161.5</v>
      </c>
      <c r="G39" s="9">
        <f>C39/'П 1'!C37</f>
        <v>2.4838825214899716</v>
      </c>
      <c r="H39" s="9">
        <f>E39/'П 1'!C37</f>
        <v>45.91914398280802</v>
      </c>
      <c r="I39" s="9">
        <f t="shared" si="0"/>
        <v>0.8266903914590747</v>
      </c>
      <c r="J39" s="8">
        <f t="shared" si="1"/>
        <v>52</v>
      </c>
      <c r="K39" s="8">
        <f t="shared" si="2"/>
        <v>48</v>
      </c>
      <c r="L39" s="8">
        <f t="shared" si="3"/>
        <v>40</v>
      </c>
      <c r="M39" s="21">
        <f t="shared" si="4"/>
        <v>44.8</v>
      </c>
      <c r="N39" s="8">
        <f t="shared" si="5"/>
        <v>53</v>
      </c>
    </row>
    <row r="40" spans="1:14" ht="12.75">
      <c r="A40" s="1">
        <v>30</v>
      </c>
      <c r="B40" s="2" t="s">
        <v>29</v>
      </c>
      <c r="C40" s="21">
        <v>55</v>
      </c>
      <c r="D40" s="24">
        <v>875.1</v>
      </c>
      <c r="E40" s="24">
        <v>812.3</v>
      </c>
      <c r="F40" s="24">
        <v>740.8</v>
      </c>
      <c r="G40" s="9">
        <f>C40/'П 1'!C38</f>
        <v>2.8205128205128207</v>
      </c>
      <c r="H40" s="9">
        <f>E40/'П 1'!C38</f>
        <v>41.656410256410254</v>
      </c>
      <c r="I40" s="9">
        <f t="shared" si="0"/>
        <v>0.9119783331281546</v>
      </c>
      <c r="J40" s="8">
        <f t="shared" si="1"/>
        <v>46</v>
      </c>
      <c r="K40" s="8">
        <f t="shared" si="2"/>
        <v>55</v>
      </c>
      <c r="L40" s="8">
        <f t="shared" si="3"/>
        <v>27</v>
      </c>
      <c r="M40" s="21">
        <f t="shared" si="4"/>
        <v>39.2</v>
      </c>
      <c r="N40" s="8">
        <f t="shared" si="5"/>
        <v>42</v>
      </c>
    </row>
    <row r="41" spans="1:14" ht="12.75">
      <c r="A41" s="1">
        <v>31</v>
      </c>
      <c r="B41" s="2" t="s">
        <v>30</v>
      </c>
      <c r="C41" s="21">
        <v>752</v>
      </c>
      <c r="D41" s="24">
        <v>9953.1</v>
      </c>
      <c r="E41" s="24">
        <v>9491.5</v>
      </c>
      <c r="F41" s="24">
        <v>5860.1</v>
      </c>
      <c r="G41" s="9">
        <f>C41/'П 1'!C39</f>
        <v>12.638655462184873</v>
      </c>
      <c r="H41" s="9">
        <f>E41/'П 1'!C39</f>
        <v>159.52100840336135</v>
      </c>
      <c r="I41" s="9">
        <f t="shared" si="0"/>
        <v>0.6174050466206606</v>
      </c>
      <c r="J41" s="8">
        <f t="shared" si="1"/>
        <v>2</v>
      </c>
      <c r="K41" s="8">
        <f t="shared" si="2"/>
        <v>5</v>
      </c>
      <c r="L41" s="8">
        <f t="shared" si="3"/>
        <v>68</v>
      </c>
      <c r="M41" s="21">
        <f t="shared" si="4"/>
        <v>35.9</v>
      </c>
      <c r="N41" s="8">
        <f t="shared" si="5"/>
        <v>30</v>
      </c>
    </row>
    <row r="42" spans="1:14" ht="12.75">
      <c r="A42" s="1">
        <v>32</v>
      </c>
      <c r="B42" s="2" t="s">
        <v>31</v>
      </c>
      <c r="C42" s="21">
        <v>344</v>
      </c>
      <c r="D42" s="24">
        <v>6956.47</v>
      </c>
      <c r="E42" s="24">
        <v>5801.39</v>
      </c>
      <c r="F42" s="24">
        <v>5536.77</v>
      </c>
      <c r="G42" s="9">
        <f>C42/'П 1'!C40</f>
        <v>6.636012895724328</v>
      </c>
      <c r="H42" s="9">
        <f>E42/'П 1'!C40</f>
        <v>111.91307806141324</v>
      </c>
      <c r="I42" s="9">
        <f t="shared" si="0"/>
        <v>0.9543867935098312</v>
      </c>
      <c r="J42" s="8">
        <f t="shared" si="1"/>
        <v>13</v>
      </c>
      <c r="K42" s="8">
        <f t="shared" si="2"/>
        <v>14</v>
      </c>
      <c r="L42" s="8">
        <f t="shared" si="3"/>
        <v>18</v>
      </c>
      <c r="M42" s="21">
        <f t="shared" si="4"/>
        <v>15.8</v>
      </c>
      <c r="N42" s="8">
        <f t="shared" si="5"/>
        <v>2</v>
      </c>
    </row>
    <row r="43" spans="1:14" ht="12.75">
      <c r="A43" s="1">
        <v>33</v>
      </c>
      <c r="B43" s="2" t="s">
        <v>32</v>
      </c>
      <c r="C43" s="21">
        <v>36</v>
      </c>
      <c r="D43" s="24">
        <v>544.4</v>
      </c>
      <c r="E43" s="24">
        <v>283.4</v>
      </c>
      <c r="F43" s="24">
        <v>350.7</v>
      </c>
      <c r="G43" s="9">
        <f>C43/'П 1'!C41</f>
        <v>1.894736842105263</v>
      </c>
      <c r="H43" s="9">
        <f>E43/'П 1'!C41</f>
        <v>14.915789473684208</v>
      </c>
      <c r="I43" s="9">
        <f t="shared" si="0"/>
        <v>1.2374735356386732</v>
      </c>
      <c r="J43" s="8">
        <f t="shared" si="1"/>
        <v>62</v>
      </c>
      <c r="K43" s="8">
        <f t="shared" si="2"/>
        <v>75</v>
      </c>
      <c r="L43" s="8">
        <f t="shared" si="3"/>
        <v>5</v>
      </c>
      <c r="M43" s="21">
        <f t="shared" si="4"/>
        <v>37.4</v>
      </c>
      <c r="N43" s="8">
        <f t="shared" si="5"/>
        <v>32</v>
      </c>
    </row>
    <row r="44" spans="1:14" ht="12.75">
      <c r="A44" s="1">
        <v>34</v>
      </c>
      <c r="B44" s="2" t="s">
        <v>33</v>
      </c>
      <c r="C44" s="21">
        <v>45</v>
      </c>
      <c r="D44" s="24">
        <v>832</v>
      </c>
      <c r="E44" s="24">
        <v>345</v>
      </c>
      <c r="F44" s="24">
        <v>468</v>
      </c>
      <c r="G44" s="9">
        <f>C44/'П 1'!C42</f>
        <v>1.8</v>
      </c>
      <c r="H44" s="9">
        <f>E44/'П 1'!C42</f>
        <v>13.8</v>
      </c>
      <c r="I44" s="9">
        <f t="shared" si="0"/>
        <v>1.3565217391304347</v>
      </c>
      <c r="J44" s="8">
        <f t="shared" si="1"/>
        <v>67</v>
      </c>
      <c r="K44" s="8">
        <f t="shared" si="2"/>
        <v>76</v>
      </c>
      <c r="L44" s="8">
        <f t="shared" si="3"/>
        <v>3</v>
      </c>
      <c r="M44" s="21">
        <f t="shared" si="4"/>
        <v>37.7</v>
      </c>
      <c r="N44" s="8">
        <f t="shared" si="5"/>
        <v>36</v>
      </c>
    </row>
    <row r="45" spans="1:14" ht="12.75">
      <c r="A45" s="1">
        <v>35</v>
      </c>
      <c r="B45" s="2" t="s">
        <v>34</v>
      </c>
      <c r="C45" s="21">
        <v>54</v>
      </c>
      <c r="D45" s="24">
        <v>1238.8</v>
      </c>
      <c r="E45" s="24">
        <v>1223.8</v>
      </c>
      <c r="F45" s="24">
        <v>771.4</v>
      </c>
      <c r="G45" s="9">
        <f>C45/'П 1'!C43</f>
        <v>1.588235294117647</v>
      </c>
      <c r="H45" s="9">
        <f>E45/'П 1'!C43</f>
        <v>35.99411764705882</v>
      </c>
      <c r="I45" s="9">
        <f t="shared" si="0"/>
        <v>0.6303317535545023</v>
      </c>
      <c r="J45" s="8">
        <f t="shared" si="1"/>
        <v>70</v>
      </c>
      <c r="K45" s="8">
        <f t="shared" si="2"/>
        <v>57</v>
      </c>
      <c r="L45" s="8">
        <f t="shared" si="3"/>
        <v>66</v>
      </c>
      <c r="M45" s="21">
        <f t="shared" si="4"/>
        <v>64.1</v>
      </c>
      <c r="N45" s="8">
        <f t="shared" si="5"/>
        <v>71</v>
      </c>
    </row>
    <row r="46" spans="1:14" ht="12.75">
      <c r="A46" s="1">
        <v>36</v>
      </c>
      <c r="B46" s="2" t="s">
        <v>35</v>
      </c>
      <c r="C46" s="21">
        <v>33</v>
      </c>
      <c r="D46" s="24">
        <v>1021.6</v>
      </c>
      <c r="E46" s="24">
        <v>696.6</v>
      </c>
      <c r="F46" s="24">
        <v>571.2</v>
      </c>
      <c r="G46" s="9">
        <f>C46/'П 1'!C44</f>
        <v>1.03125</v>
      </c>
      <c r="H46" s="9">
        <f>E46/'П 1'!C44</f>
        <v>21.76875</v>
      </c>
      <c r="I46" s="9">
        <f t="shared" si="0"/>
        <v>0.8199827734711456</v>
      </c>
      <c r="J46" s="8">
        <f t="shared" si="1"/>
        <v>78</v>
      </c>
      <c r="K46" s="8">
        <f t="shared" si="2"/>
        <v>65</v>
      </c>
      <c r="L46" s="8">
        <f t="shared" si="3"/>
        <v>42</v>
      </c>
      <c r="M46" s="21">
        <f t="shared" si="4"/>
        <v>56.1</v>
      </c>
      <c r="N46" s="8">
        <f t="shared" si="5"/>
        <v>65</v>
      </c>
    </row>
    <row r="47" spans="1:14" ht="12.75">
      <c r="A47" s="1">
        <v>37</v>
      </c>
      <c r="B47" s="2" t="s">
        <v>36</v>
      </c>
      <c r="C47" s="21">
        <v>73</v>
      </c>
      <c r="D47" s="24">
        <v>1287.3</v>
      </c>
      <c r="E47" s="24">
        <v>1197.3</v>
      </c>
      <c r="F47" s="24">
        <v>1257.8</v>
      </c>
      <c r="G47" s="9">
        <f>C47/'П 1'!C45</f>
        <v>4.112517363790708</v>
      </c>
      <c r="H47" s="9">
        <f>E47/'П 1'!C45</f>
        <v>67.45091835159747</v>
      </c>
      <c r="I47" s="9">
        <f t="shared" si="0"/>
        <v>1.050530359976614</v>
      </c>
      <c r="J47" s="8">
        <f t="shared" si="1"/>
        <v>34</v>
      </c>
      <c r="K47" s="8">
        <f t="shared" si="2"/>
        <v>34</v>
      </c>
      <c r="L47" s="8">
        <f t="shared" si="3"/>
        <v>10</v>
      </c>
      <c r="M47" s="21">
        <f t="shared" si="4"/>
        <v>22</v>
      </c>
      <c r="N47" s="8">
        <f t="shared" si="5"/>
        <v>9</v>
      </c>
    </row>
    <row r="48" spans="1:14" ht="12.75">
      <c r="A48" s="1">
        <v>38</v>
      </c>
      <c r="B48" s="2" t="s">
        <v>37</v>
      </c>
      <c r="C48" s="21">
        <v>92</v>
      </c>
      <c r="D48" s="24">
        <v>1053.6</v>
      </c>
      <c r="E48" s="24">
        <v>933.6</v>
      </c>
      <c r="F48" s="24">
        <v>691.1</v>
      </c>
      <c r="G48" s="9">
        <f>C48/'П 1'!C46</f>
        <v>4.972972972972973</v>
      </c>
      <c r="H48" s="9">
        <f>E48/'П 1'!C46</f>
        <v>50.464864864864865</v>
      </c>
      <c r="I48" s="9">
        <f t="shared" si="0"/>
        <v>0.7402527849185947</v>
      </c>
      <c r="J48" s="8">
        <f t="shared" si="1"/>
        <v>20</v>
      </c>
      <c r="K48" s="8">
        <f t="shared" si="2"/>
        <v>43</v>
      </c>
      <c r="L48" s="8">
        <f t="shared" si="3"/>
        <v>54</v>
      </c>
      <c r="M48" s="21">
        <f t="shared" si="4"/>
        <v>43.9</v>
      </c>
      <c r="N48" s="8">
        <f t="shared" si="5"/>
        <v>52</v>
      </c>
    </row>
    <row r="49" spans="1:14" ht="12.75">
      <c r="A49" s="1">
        <v>39</v>
      </c>
      <c r="B49" s="2" t="s">
        <v>38</v>
      </c>
      <c r="C49" s="29">
        <v>29</v>
      </c>
      <c r="D49" s="30">
        <v>491</v>
      </c>
      <c r="E49" s="30">
        <v>408</v>
      </c>
      <c r="F49" s="30">
        <v>423</v>
      </c>
      <c r="G49" s="9">
        <f>C49/'П 1'!C47</f>
        <v>1.5263157894736843</v>
      </c>
      <c r="H49" s="9">
        <f>E49/'П 1'!C47</f>
        <v>21.473684210526315</v>
      </c>
      <c r="I49" s="9">
        <f t="shared" si="0"/>
        <v>1.036764705882353</v>
      </c>
      <c r="J49" s="8">
        <f t="shared" si="1"/>
        <v>71</v>
      </c>
      <c r="K49" s="8">
        <f t="shared" si="2"/>
        <v>66</v>
      </c>
      <c r="L49" s="8">
        <f t="shared" si="3"/>
        <v>11</v>
      </c>
      <c r="M49" s="21">
        <f t="shared" si="4"/>
        <v>39.5</v>
      </c>
      <c r="N49" s="8">
        <f t="shared" si="5"/>
        <v>44</v>
      </c>
    </row>
    <row r="50" spans="1:14" ht="12.75">
      <c r="A50" s="1">
        <v>40</v>
      </c>
      <c r="B50" s="2" t="s">
        <v>39</v>
      </c>
      <c r="C50" s="21">
        <v>495</v>
      </c>
      <c r="D50" s="24">
        <v>13416</v>
      </c>
      <c r="E50" s="24">
        <v>11488</v>
      </c>
      <c r="F50" s="24">
        <v>6414</v>
      </c>
      <c r="G50" s="9">
        <f>C50/'П 1'!C48</f>
        <v>4.714285714285714</v>
      </c>
      <c r="H50" s="9">
        <f>E50/'П 1'!C48</f>
        <v>109.4095238095238</v>
      </c>
      <c r="I50" s="9">
        <f t="shared" si="0"/>
        <v>0.5583217270194986</v>
      </c>
      <c r="J50" s="8">
        <f t="shared" si="1"/>
        <v>24</v>
      </c>
      <c r="K50" s="8">
        <f t="shared" si="2"/>
        <v>15</v>
      </c>
      <c r="L50" s="8">
        <f t="shared" si="3"/>
        <v>71</v>
      </c>
      <c r="M50" s="21">
        <f t="shared" si="4"/>
        <v>44.8</v>
      </c>
      <c r="N50" s="8">
        <f t="shared" si="5"/>
        <v>53</v>
      </c>
    </row>
    <row r="51" spans="1:14" ht="12.75">
      <c r="A51" s="1">
        <v>41</v>
      </c>
      <c r="B51" s="2" t="s">
        <v>40</v>
      </c>
      <c r="C51" s="21">
        <v>264</v>
      </c>
      <c r="D51" s="24">
        <v>6361</v>
      </c>
      <c r="E51" s="24">
        <v>6361</v>
      </c>
      <c r="F51" s="24">
        <v>5978.7</v>
      </c>
      <c r="G51" s="9">
        <f>C51/'П 1'!C49</f>
        <v>4.363636363636363</v>
      </c>
      <c r="H51" s="9">
        <f>E51/'П 1'!C49</f>
        <v>105.14049586776859</v>
      </c>
      <c r="I51" s="9">
        <f t="shared" si="0"/>
        <v>0.9398993868888539</v>
      </c>
      <c r="J51" s="8">
        <f t="shared" si="1"/>
        <v>29</v>
      </c>
      <c r="K51" s="8">
        <f t="shared" si="2"/>
        <v>17</v>
      </c>
      <c r="L51" s="8">
        <f t="shared" si="3"/>
        <v>21</v>
      </c>
      <c r="M51" s="21">
        <f t="shared" si="4"/>
        <v>21.4</v>
      </c>
      <c r="N51" s="8">
        <f t="shared" si="5"/>
        <v>8</v>
      </c>
    </row>
    <row r="52" spans="1:14" ht="12.75">
      <c r="A52" s="1">
        <v>42</v>
      </c>
      <c r="B52" s="2" t="s">
        <v>41</v>
      </c>
      <c r="C52" s="21">
        <v>191</v>
      </c>
      <c r="D52" s="24">
        <v>3585</v>
      </c>
      <c r="E52" s="24">
        <v>3443</v>
      </c>
      <c r="F52" s="24">
        <v>2857</v>
      </c>
      <c r="G52" s="9">
        <f>C52/'П 1'!C50</f>
        <v>6.388837976539589</v>
      </c>
      <c r="H52" s="9">
        <f>E52/'П 1'!C50</f>
        <v>115.16633064516128</v>
      </c>
      <c r="I52" s="9">
        <f t="shared" si="0"/>
        <v>0.8297995933778681</v>
      </c>
      <c r="J52" s="8">
        <f t="shared" si="1"/>
        <v>14</v>
      </c>
      <c r="K52" s="8">
        <f t="shared" si="2"/>
        <v>13</v>
      </c>
      <c r="L52" s="8">
        <f t="shared" si="3"/>
        <v>37</v>
      </c>
      <c r="M52" s="21">
        <f t="shared" si="4"/>
        <v>25.2</v>
      </c>
      <c r="N52" s="8">
        <f t="shared" si="5"/>
        <v>15</v>
      </c>
    </row>
    <row r="53" spans="1:14" ht="12.75">
      <c r="A53" s="1">
        <v>43</v>
      </c>
      <c r="B53" s="2" t="s">
        <v>42</v>
      </c>
      <c r="C53" s="21">
        <v>34</v>
      </c>
      <c r="D53" s="24">
        <v>680.2</v>
      </c>
      <c r="E53" s="24">
        <v>680.2</v>
      </c>
      <c r="F53" s="24">
        <v>257.2</v>
      </c>
      <c r="G53" s="9">
        <f>C53/'П 1'!C51</f>
        <v>2.8333333333333335</v>
      </c>
      <c r="H53" s="9">
        <f>E53/'П 1'!C51</f>
        <v>56.68333333333334</v>
      </c>
      <c r="I53" s="9">
        <f t="shared" si="0"/>
        <v>0.37812408115260215</v>
      </c>
      <c r="J53" s="8">
        <f t="shared" si="1"/>
        <v>44</v>
      </c>
      <c r="K53" s="8">
        <f t="shared" si="2"/>
        <v>38</v>
      </c>
      <c r="L53" s="8">
        <f t="shared" si="3"/>
        <v>79</v>
      </c>
      <c r="M53" s="21">
        <f t="shared" si="4"/>
        <v>59.7</v>
      </c>
      <c r="N53" s="8">
        <f t="shared" si="5"/>
        <v>68</v>
      </c>
    </row>
    <row r="54" spans="1:14" ht="12.75">
      <c r="A54" s="1">
        <v>44</v>
      </c>
      <c r="B54" s="2" t="s">
        <v>43</v>
      </c>
      <c r="C54" s="21">
        <v>54</v>
      </c>
      <c r="D54" s="24">
        <v>972</v>
      </c>
      <c r="E54" s="24">
        <v>694</v>
      </c>
      <c r="F54" s="24">
        <v>502</v>
      </c>
      <c r="G54" s="9">
        <f>C54/'П 1'!C52</f>
        <v>0.9642857142857143</v>
      </c>
      <c r="H54" s="9">
        <f>E54/'П 1'!C52</f>
        <v>12.392857142857142</v>
      </c>
      <c r="I54" s="9">
        <f t="shared" si="0"/>
        <v>0.723342939481268</v>
      </c>
      <c r="J54" s="8">
        <f t="shared" si="1"/>
        <v>81</v>
      </c>
      <c r="K54" s="8">
        <f t="shared" si="2"/>
        <v>79</v>
      </c>
      <c r="L54" s="8">
        <f t="shared" si="3"/>
        <v>56</v>
      </c>
      <c r="M54" s="21">
        <f t="shared" si="4"/>
        <v>67.9</v>
      </c>
      <c r="N54" s="8">
        <f t="shared" si="5"/>
        <v>79</v>
      </c>
    </row>
    <row r="55" spans="1:14" ht="12.75">
      <c r="A55" s="1">
        <v>45</v>
      </c>
      <c r="B55" s="2" t="s">
        <v>44</v>
      </c>
      <c r="C55" s="21">
        <v>141</v>
      </c>
      <c r="D55" s="24">
        <v>2233.2</v>
      </c>
      <c r="E55" s="24">
        <v>1684.7</v>
      </c>
      <c r="F55" s="30">
        <v>1653.5</v>
      </c>
      <c r="G55" s="9">
        <f>C55/'П 1'!C53</f>
        <v>7.421052631578948</v>
      </c>
      <c r="H55" s="9">
        <f>E55/'П 1'!C53</f>
        <v>88.66842105263159</v>
      </c>
      <c r="I55" s="9">
        <f t="shared" si="0"/>
        <v>0.9814803822639045</v>
      </c>
      <c r="J55" s="8">
        <f t="shared" si="1"/>
        <v>10</v>
      </c>
      <c r="K55" s="8">
        <f t="shared" si="2"/>
        <v>24</v>
      </c>
      <c r="L55" s="8">
        <f t="shared" si="3"/>
        <v>15</v>
      </c>
      <c r="M55" s="21">
        <f t="shared" si="4"/>
        <v>16.7</v>
      </c>
      <c r="N55" s="8">
        <f t="shared" si="5"/>
        <v>3</v>
      </c>
    </row>
    <row r="56" spans="1:14" ht="12.75">
      <c r="A56" s="1">
        <v>46</v>
      </c>
      <c r="B56" s="2" t="s">
        <v>45</v>
      </c>
      <c r="C56" s="21">
        <v>186</v>
      </c>
      <c r="D56" s="24">
        <v>5204</v>
      </c>
      <c r="E56" s="24">
        <v>4112</v>
      </c>
      <c r="F56" s="24">
        <v>2736</v>
      </c>
      <c r="G56" s="9">
        <f>C56/'П 1'!C54</f>
        <v>3.6470588235294117</v>
      </c>
      <c r="H56" s="9">
        <f>E56/'П 1'!C54</f>
        <v>80.62745098039215</v>
      </c>
      <c r="I56" s="9">
        <f t="shared" si="0"/>
        <v>0.6653696498054474</v>
      </c>
      <c r="J56" s="8">
        <f t="shared" si="1"/>
        <v>36</v>
      </c>
      <c r="K56" s="8">
        <f t="shared" si="2"/>
        <v>27</v>
      </c>
      <c r="L56" s="8">
        <f t="shared" si="3"/>
        <v>61</v>
      </c>
      <c r="M56" s="21">
        <f t="shared" si="4"/>
        <v>45.8</v>
      </c>
      <c r="N56" s="8">
        <f t="shared" si="5"/>
        <v>56</v>
      </c>
    </row>
    <row r="57" spans="1:14" ht="12.75">
      <c r="A57" s="1">
        <v>47</v>
      </c>
      <c r="B57" s="2" t="s">
        <v>46</v>
      </c>
      <c r="C57" s="21">
        <v>41</v>
      </c>
      <c r="D57" s="24">
        <v>804.6</v>
      </c>
      <c r="E57" s="24">
        <v>631.1</v>
      </c>
      <c r="F57" s="24">
        <v>694.6</v>
      </c>
      <c r="G57" s="9">
        <f>C57/'П 1'!C55</f>
        <v>0.9761904761904762</v>
      </c>
      <c r="H57" s="9">
        <f>E57/'П 1'!C55</f>
        <v>15.026190476190477</v>
      </c>
      <c r="I57" s="9">
        <f t="shared" si="0"/>
        <v>1.1006179686262083</v>
      </c>
      <c r="J57" s="8">
        <f t="shared" si="1"/>
        <v>80</v>
      </c>
      <c r="K57" s="8">
        <f t="shared" si="2"/>
        <v>74</v>
      </c>
      <c r="L57" s="8">
        <f t="shared" si="3"/>
        <v>7</v>
      </c>
      <c r="M57" s="21">
        <f t="shared" si="4"/>
        <v>41.7</v>
      </c>
      <c r="N57" s="8">
        <f t="shared" si="5"/>
        <v>46</v>
      </c>
    </row>
    <row r="58" spans="1:14" ht="12.75">
      <c r="A58" s="1">
        <v>48</v>
      </c>
      <c r="B58" s="2" t="s">
        <v>47</v>
      </c>
      <c r="C58" s="21">
        <v>96</v>
      </c>
      <c r="D58" s="24">
        <v>2997.6</v>
      </c>
      <c r="E58" s="24">
        <v>2916.2</v>
      </c>
      <c r="F58" s="24">
        <v>2398.2</v>
      </c>
      <c r="G58" s="9">
        <f>C58/'П 1'!C56</f>
        <v>2.526315789473684</v>
      </c>
      <c r="H58" s="9">
        <f>E58/'П 1'!C56</f>
        <v>76.7421052631579</v>
      </c>
      <c r="I58" s="9">
        <f t="shared" si="0"/>
        <v>0.8223715794527124</v>
      </c>
      <c r="J58" s="8">
        <f t="shared" si="1"/>
        <v>51</v>
      </c>
      <c r="K58" s="8">
        <f t="shared" si="2"/>
        <v>29</v>
      </c>
      <c r="L58" s="8">
        <f t="shared" si="3"/>
        <v>41</v>
      </c>
      <c r="M58" s="21">
        <f t="shared" si="4"/>
        <v>39.4</v>
      </c>
      <c r="N58" s="8">
        <f t="shared" si="5"/>
        <v>43</v>
      </c>
    </row>
    <row r="59" spans="1:14" ht="12.75">
      <c r="A59" s="1">
        <v>49</v>
      </c>
      <c r="B59" s="2" t="s">
        <v>48</v>
      </c>
      <c r="C59" s="21">
        <v>79</v>
      </c>
      <c r="D59" s="24">
        <v>1760.7</v>
      </c>
      <c r="E59" s="24">
        <v>1730.7</v>
      </c>
      <c r="F59" s="24">
        <v>1628</v>
      </c>
      <c r="G59" s="9">
        <f>C59/'П 1'!C57</f>
        <v>3.4347826086956523</v>
      </c>
      <c r="H59" s="9">
        <f>E59/'П 1'!C57</f>
        <v>75.24782608695652</v>
      </c>
      <c r="I59" s="9">
        <f t="shared" si="0"/>
        <v>0.9406598486161668</v>
      </c>
      <c r="J59" s="8">
        <f t="shared" si="1"/>
        <v>37</v>
      </c>
      <c r="K59" s="8">
        <f t="shared" si="2"/>
        <v>30</v>
      </c>
      <c r="L59" s="8">
        <f t="shared" si="3"/>
        <v>20</v>
      </c>
      <c r="M59" s="21">
        <f t="shared" si="4"/>
        <v>26.4</v>
      </c>
      <c r="N59" s="8">
        <f t="shared" si="5"/>
        <v>17</v>
      </c>
    </row>
    <row r="60" spans="1:14" ht="12.75">
      <c r="A60" s="1">
        <v>50</v>
      </c>
      <c r="B60" s="2" t="s">
        <v>49</v>
      </c>
      <c r="C60" s="21">
        <v>88</v>
      </c>
      <c r="D60" s="24">
        <v>1223.7</v>
      </c>
      <c r="E60" s="24">
        <v>1123.7</v>
      </c>
      <c r="F60" s="24">
        <v>1046.95</v>
      </c>
      <c r="G60" s="9">
        <f>C60/'П 1'!C58</f>
        <v>3.6666666666666665</v>
      </c>
      <c r="H60" s="9">
        <f>E60/'П 1'!C58</f>
        <v>46.82083333333333</v>
      </c>
      <c r="I60" s="9">
        <f t="shared" si="0"/>
        <v>0.9316988520067634</v>
      </c>
      <c r="J60" s="8">
        <f t="shared" si="1"/>
        <v>35</v>
      </c>
      <c r="K60" s="8">
        <f t="shared" si="2"/>
        <v>47</v>
      </c>
      <c r="L60" s="8">
        <f t="shared" si="3"/>
        <v>22</v>
      </c>
      <c r="M60" s="21">
        <f t="shared" si="4"/>
        <v>32.1</v>
      </c>
      <c r="N60" s="8">
        <f t="shared" si="5"/>
        <v>24</v>
      </c>
    </row>
    <row r="61" spans="1:14" ht="12.75">
      <c r="A61" s="1">
        <v>51</v>
      </c>
      <c r="B61" s="2" t="s">
        <v>50</v>
      </c>
      <c r="C61" s="21">
        <v>54</v>
      </c>
      <c r="D61" s="24">
        <v>1215.3</v>
      </c>
      <c r="E61" s="24">
        <v>1047.3</v>
      </c>
      <c r="F61" s="24">
        <v>686.4</v>
      </c>
      <c r="G61" s="9">
        <f>C61/'П 1'!C59</f>
        <v>1.2</v>
      </c>
      <c r="H61" s="9">
        <f>E61/'П 1'!C59</f>
        <v>23.273333333333333</v>
      </c>
      <c r="I61" s="9">
        <f t="shared" si="0"/>
        <v>0.6553995989687769</v>
      </c>
      <c r="J61" s="8">
        <f t="shared" si="1"/>
        <v>76</v>
      </c>
      <c r="K61" s="8">
        <f t="shared" si="2"/>
        <v>63</v>
      </c>
      <c r="L61" s="8">
        <f t="shared" si="3"/>
        <v>63</v>
      </c>
      <c r="M61" s="21">
        <f t="shared" si="4"/>
        <v>65.6</v>
      </c>
      <c r="N61" s="8">
        <f t="shared" si="5"/>
        <v>75</v>
      </c>
    </row>
    <row r="62" spans="1:14" ht="12.75">
      <c r="A62" s="1">
        <v>52</v>
      </c>
      <c r="B62" s="2" t="s">
        <v>51</v>
      </c>
      <c r="C62" s="21">
        <v>125</v>
      </c>
      <c r="D62" s="24">
        <v>2845.2</v>
      </c>
      <c r="E62" s="24">
        <v>2475.2</v>
      </c>
      <c r="F62" s="24">
        <v>2049.6</v>
      </c>
      <c r="G62" s="9">
        <f>C62/'П 1'!C60</f>
        <v>3.363187380215244</v>
      </c>
      <c r="H62" s="9">
        <f>E62/'П 1'!C60</f>
        <v>66.59649122807018</v>
      </c>
      <c r="I62" s="9">
        <f t="shared" si="0"/>
        <v>0.828054298642534</v>
      </c>
      <c r="J62" s="8">
        <f t="shared" si="1"/>
        <v>40</v>
      </c>
      <c r="K62" s="8">
        <f t="shared" si="2"/>
        <v>35</v>
      </c>
      <c r="L62" s="8">
        <f t="shared" si="3"/>
        <v>38</v>
      </c>
      <c r="M62" s="21">
        <f t="shared" si="4"/>
        <v>37.5</v>
      </c>
      <c r="N62" s="8">
        <f t="shared" si="5"/>
        <v>33</v>
      </c>
    </row>
    <row r="63" spans="1:14" ht="12.75">
      <c r="A63" s="1">
        <v>53</v>
      </c>
      <c r="B63" s="2" t="s">
        <v>52</v>
      </c>
      <c r="C63" s="21">
        <v>43</v>
      </c>
      <c r="D63" s="24">
        <v>714.7</v>
      </c>
      <c r="E63" s="24">
        <v>202.1</v>
      </c>
      <c r="F63" s="24">
        <v>83</v>
      </c>
      <c r="G63" s="9">
        <f>C63/'П 1'!C61</f>
        <v>2.388888888888889</v>
      </c>
      <c r="H63" s="9">
        <f>E63/'П 1'!C61</f>
        <v>11.227777777777778</v>
      </c>
      <c r="I63" s="9">
        <f t="shared" si="0"/>
        <v>0.41068777832756065</v>
      </c>
      <c r="J63" s="8">
        <f t="shared" si="1"/>
        <v>54</v>
      </c>
      <c r="K63" s="8">
        <f t="shared" si="2"/>
        <v>82</v>
      </c>
      <c r="L63" s="8">
        <f t="shared" si="3"/>
        <v>77</v>
      </c>
      <c r="M63" s="21">
        <f t="shared" si="4"/>
        <v>73.9</v>
      </c>
      <c r="N63" s="8">
        <f t="shared" si="5"/>
        <v>81</v>
      </c>
    </row>
    <row r="64" spans="1:14" ht="12.75">
      <c r="A64" s="1">
        <v>54</v>
      </c>
      <c r="B64" s="2" t="s">
        <v>53</v>
      </c>
      <c r="C64" s="21">
        <v>642</v>
      </c>
      <c r="D64" s="24">
        <v>11913.4</v>
      </c>
      <c r="E64" s="24">
        <v>11532.6</v>
      </c>
      <c r="F64" s="24">
        <v>7296.2</v>
      </c>
      <c r="G64" s="9">
        <f>C64/'П 1'!C62</f>
        <v>11.068965517241379</v>
      </c>
      <c r="H64" s="9">
        <f>E64/'П 1'!C62</f>
        <v>198.83793103448278</v>
      </c>
      <c r="I64" s="9">
        <f t="shared" si="0"/>
        <v>0.6326587239651076</v>
      </c>
      <c r="J64" s="8">
        <f t="shared" si="1"/>
        <v>3</v>
      </c>
      <c r="K64" s="8">
        <f t="shared" si="2"/>
        <v>3</v>
      </c>
      <c r="L64" s="8">
        <f t="shared" si="3"/>
        <v>65</v>
      </c>
      <c r="M64" s="21">
        <f t="shared" si="4"/>
        <v>34</v>
      </c>
      <c r="N64" s="8">
        <f t="shared" si="5"/>
        <v>28</v>
      </c>
    </row>
    <row r="65" spans="1:14" ht="12.75">
      <c r="A65" s="1">
        <v>55</v>
      </c>
      <c r="B65" s="2" t="s">
        <v>54</v>
      </c>
      <c r="C65" s="21">
        <v>81</v>
      </c>
      <c r="D65" s="24">
        <v>1212.5</v>
      </c>
      <c r="E65" s="24">
        <v>1038.7</v>
      </c>
      <c r="F65" s="24">
        <v>832.3</v>
      </c>
      <c r="G65" s="9">
        <f>C65/'П 1'!C63</f>
        <v>3.375</v>
      </c>
      <c r="H65" s="9">
        <f>E65/'П 1'!C63</f>
        <v>43.27916666666667</v>
      </c>
      <c r="I65" s="9">
        <f t="shared" si="0"/>
        <v>0.8012900741311254</v>
      </c>
      <c r="J65" s="8">
        <f t="shared" si="1"/>
        <v>38</v>
      </c>
      <c r="K65" s="8">
        <f t="shared" si="2"/>
        <v>51</v>
      </c>
      <c r="L65" s="8">
        <f t="shared" si="3"/>
        <v>46</v>
      </c>
      <c r="M65" s="21">
        <f t="shared" si="4"/>
        <v>45.9</v>
      </c>
      <c r="N65" s="8">
        <f t="shared" si="5"/>
        <v>58</v>
      </c>
    </row>
    <row r="66" spans="1:14" ht="12.75">
      <c r="A66" s="1">
        <v>56</v>
      </c>
      <c r="B66" s="2" t="s">
        <v>55</v>
      </c>
      <c r="C66" s="21">
        <v>152</v>
      </c>
      <c r="D66" s="24">
        <v>6901.9</v>
      </c>
      <c r="E66" s="24">
        <v>6651.9</v>
      </c>
      <c r="F66" s="24">
        <v>3946.3</v>
      </c>
      <c r="G66" s="9">
        <f>C66/'П 1'!C64</f>
        <v>3.04</v>
      </c>
      <c r="H66" s="9">
        <f>E66/'П 1'!C64</f>
        <v>133.03799999999998</v>
      </c>
      <c r="I66" s="9">
        <f t="shared" si="0"/>
        <v>0.593259068837475</v>
      </c>
      <c r="J66" s="8">
        <f t="shared" si="1"/>
        <v>41</v>
      </c>
      <c r="K66" s="8">
        <f t="shared" si="2"/>
        <v>10</v>
      </c>
      <c r="L66" s="8">
        <f t="shared" si="3"/>
        <v>70</v>
      </c>
      <c r="M66" s="21">
        <f t="shared" si="4"/>
        <v>46.2</v>
      </c>
      <c r="N66" s="8">
        <f t="shared" si="5"/>
        <v>59</v>
      </c>
    </row>
    <row r="67" spans="1:14" ht="12.75">
      <c r="A67" s="1">
        <v>57</v>
      </c>
      <c r="B67" s="2" t="s">
        <v>56</v>
      </c>
      <c r="C67" s="21">
        <v>167</v>
      </c>
      <c r="D67" s="24">
        <v>4182</v>
      </c>
      <c r="E67" s="24">
        <v>3052</v>
      </c>
      <c r="F67" s="24">
        <v>1491.1</v>
      </c>
      <c r="G67" s="9">
        <f>C67/'П 1'!C65</f>
        <v>1.887005649717514</v>
      </c>
      <c r="H67" s="9">
        <f>E67/'П 1'!C65</f>
        <v>34.48587570621469</v>
      </c>
      <c r="I67" s="9">
        <f t="shared" si="0"/>
        <v>0.488564875491481</v>
      </c>
      <c r="J67" s="8">
        <f t="shared" si="1"/>
        <v>64</v>
      </c>
      <c r="K67" s="8">
        <f t="shared" si="2"/>
        <v>58</v>
      </c>
      <c r="L67" s="8">
        <f t="shared" si="3"/>
        <v>73</v>
      </c>
      <c r="M67" s="21">
        <f t="shared" si="4"/>
        <v>66.7</v>
      </c>
      <c r="N67" s="8">
        <f t="shared" si="5"/>
        <v>76</v>
      </c>
    </row>
    <row r="68" spans="1:14" ht="12.75">
      <c r="A68" s="1">
        <v>58</v>
      </c>
      <c r="B68" s="2" t="s">
        <v>57</v>
      </c>
      <c r="C68" s="21">
        <v>180</v>
      </c>
      <c r="D68" s="24">
        <v>3151.5</v>
      </c>
      <c r="E68" s="24">
        <v>2860.5</v>
      </c>
      <c r="F68" s="24">
        <v>2903.5</v>
      </c>
      <c r="G68" s="9">
        <f>C68/'П 1'!C66</f>
        <v>4.615384615384615</v>
      </c>
      <c r="H68" s="9">
        <f>E68/'П 1'!C66</f>
        <v>73.34615384615384</v>
      </c>
      <c r="I68" s="9">
        <f t="shared" si="0"/>
        <v>1.0150323370040202</v>
      </c>
      <c r="J68" s="8">
        <f t="shared" si="1"/>
        <v>25</v>
      </c>
      <c r="K68" s="8">
        <f t="shared" si="2"/>
        <v>31</v>
      </c>
      <c r="L68" s="8">
        <f t="shared" si="3"/>
        <v>12</v>
      </c>
      <c r="M68" s="21">
        <f t="shared" si="4"/>
        <v>20.299999999999997</v>
      </c>
      <c r="N68" s="8">
        <f t="shared" si="5"/>
        <v>5</v>
      </c>
    </row>
    <row r="69" spans="1:14" ht="12.75">
      <c r="A69" s="1">
        <v>59</v>
      </c>
      <c r="B69" s="2" t="s">
        <v>58</v>
      </c>
      <c r="C69" s="21">
        <v>121</v>
      </c>
      <c r="D69" s="24">
        <v>3395.6</v>
      </c>
      <c r="E69" s="24">
        <v>2654.6</v>
      </c>
      <c r="F69" s="24">
        <v>1114.1</v>
      </c>
      <c r="G69" s="9">
        <f>C69/'П 1'!C67</f>
        <v>6.660383049313828</v>
      </c>
      <c r="H69" s="9">
        <f>E69/'П 1'!C67</f>
        <v>146.12109787362388</v>
      </c>
      <c r="I69" s="9">
        <f t="shared" si="0"/>
        <v>0.41968658178256607</v>
      </c>
      <c r="J69" s="8">
        <f t="shared" si="1"/>
        <v>12</v>
      </c>
      <c r="K69" s="8">
        <f t="shared" si="2"/>
        <v>9</v>
      </c>
      <c r="L69" s="8">
        <f t="shared" si="3"/>
        <v>76</v>
      </c>
      <c r="M69" s="21">
        <f t="shared" si="4"/>
        <v>43.1</v>
      </c>
      <c r="N69" s="8">
        <f t="shared" si="5"/>
        <v>50</v>
      </c>
    </row>
    <row r="70" spans="1:14" ht="12.75">
      <c r="A70" s="1">
        <v>60</v>
      </c>
      <c r="B70" s="2" t="s">
        <v>59</v>
      </c>
      <c r="C70" s="21">
        <v>135</v>
      </c>
      <c r="D70" s="24">
        <v>2077.5</v>
      </c>
      <c r="E70" s="24">
        <v>959.3</v>
      </c>
      <c r="F70" s="24">
        <v>1996.5</v>
      </c>
      <c r="G70" s="9">
        <f>C70/'П 1'!C68</f>
        <v>2.1774193548387095</v>
      </c>
      <c r="H70" s="9">
        <f>E70/'П 1'!C68</f>
        <v>15.47258064516129</v>
      </c>
      <c r="I70" s="9">
        <f t="shared" si="0"/>
        <v>2.0812050453455644</v>
      </c>
      <c r="J70" s="8">
        <f t="shared" si="1"/>
        <v>57</v>
      </c>
      <c r="K70" s="8">
        <f t="shared" si="2"/>
        <v>73</v>
      </c>
      <c r="L70" s="8">
        <f t="shared" si="3"/>
        <v>1</v>
      </c>
      <c r="M70" s="21">
        <f t="shared" si="4"/>
        <v>33.8</v>
      </c>
      <c r="N70" s="8">
        <f t="shared" si="5"/>
        <v>27</v>
      </c>
    </row>
    <row r="71" spans="1:14" ht="12.75">
      <c r="A71" s="1">
        <v>61</v>
      </c>
      <c r="B71" s="2" t="s">
        <v>60</v>
      </c>
      <c r="C71" s="21">
        <v>79</v>
      </c>
      <c r="D71" s="24">
        <v>1377</v>
      </c>
      <c r="E71" s="24">
        <v>812</v>
      </c>
      <c r="F71" s="24">
        <v>1208</v>
      </c>
      <c r="G71" s="9">
        <f>C71/'П 1'!C69</f>
        <v>4.157894736842105</v>
      </c>
      <c r="H71" s="9">
        <f>E71/'П 1'!C69</f>
        <v>42.73684210526316</v>
      </c>
      <c r="I71" s="9">
        <f t="shared" si="0"/>
        <v>1.4876847290640394</v>
      </c>
      <c r="J71" s="8">
        <f t="shared" si="1"/>
        <v>31</v>
      </c>
      <c r="K71" s="8">
        <f t="shared" si="2"/>
        <v>53</v>
      </c>
      <c r="L71" s="8">
        <f t="shared" si="3"/>
        <v>2</v>
      </c>
      <c r="M71" s="21">
        <f t="shared" si="4"/>
        <v>23.099999999999998</v>
      </c>
      <c r="N71" s="8">
        <f t="shared" si="5"/>
        <v>11</v>
      </c>
    </row>
    <row r="72" spans="1:14" ht="12.75">
      <c r="A72" s="1">
        <v>62</v>
      </c>
      <c r="B72" s="2" t="s">
        <v>61</v>
      </c>
      <c r="C72" s="21">
        <v>60</v>
      </c>
      <c r="D72" s="24">
        <v>1231.9</v>
      </c>
      <c r="E72" s="24">
        <v>1231.9</v>
      </c>
      <c r="F72" s="24">
        <v>165</v>
      </c>
      <c r="G72" s="9">
        <f>C72/'П 1'!C70</f>
        <v>2.4</v>
      </c>
      <c r="H72" s="9">
        <f>E72/'П 1'!C70</f>
        <v>49.276</v>
      </c>
      <c r="I72" s="9">
        <f t="shared" si="0"/>
        <v>0.13393944313661824</v>
      </c>
      <c r="J72" s="8">
        <f t="shared" si="1"/>
        <v>53</v>
      </c>
      <c r="K72" s="8">
        <f t="shared" si="2"/>
        <v>44</v>
      </c>
      <c r="L72" s="8">
        <f t="shared" si="3"/>
        <v>82</v>
      </c>
      <c r="M72" s="21">
        <f t="shared" si="4"/>
        <v>64.8</v>
      </c>
      <c r="N72" s="8">
        <f t="shared" si="5"/>
        <v>73</v>
      </c>
    </row>
    <row r="73" spans="1:14" ht="12.75">
      <c r="A73" s="1">
        <v>63</v>
      </c>
      <c r="B73" s="2" t="s">
        <v>62</v>
      </c>
      <c r="C73" s="21">
        <v>203</v>
      </c>
      <c r="D73" s="24">
        <v>5097.2</v>
      </c>
      <c r="E73" s="24">
        <v>4121.9</v>
      </c>
      <c r="F73" s="24">
        <v>3483.4</v>
      </c>
      <c r="G73" s="9">
        <f>C73/'П 1'!C71</f>
        <v>4.951219512195122</v>
      </c>
      <c r="H73" s="9">
        <f>E73/'П 1'!C71</f>
        <v>100.53414634146341</v>
      </c>
      <c r="I73" s="9">
        <f t="shared" si="0"/>
        <v>0.8450957082898665</v>
      </c>
      <c r="J73" s="8">
        <f t="shared" si="1"/>
        <v>21</v>
      </c>
      <c r="K73" s="8">
        <f t="shared" si="2"/>
        <v>18</v>
      </c>
      <c r="L73" s="8">
        <f t="shared" si="3"/>
        <v>35</v>
      </c>
      <c r="M73" s="21">
        <f t="shared" si="4"/>
        <v>27.1</v>
      </c>
      <c r="N73" s="8">
        <f t="shared" si="5"/>
        <v>18</v>
      </c>
    </row>
    <row r="74" spans="1:14" ht="12.75">
      <c r="A74" s="1">
        <v>64</v>
      </c>
      <c r="B74" s="2" t="s">
        <v>63</v>
      </c>
      <c r="C74" s="21">
        <v>144</v>
      </c>
      <c r="D74" s="24">
        <v>2679.7</v>
      </c>
      <c r="E74" s="24">
        <v>2679.7</v>
      </c>
      <c r="F74" s="24">
        <v>2143</v>
      </c>
      <c r="G74" s="9">
        <f>C74/'П 1'!C72</f>
        <v>5.76</v>
      </c>
      <c r="H74" s="9">
        <f>E74/'П 1'!C72</f>
        <v>107.18799999999999</v>
      </c>
      <c r="I74" s="9">
        <f t="shared" si="0"/>
        <v>0.7997163861626302</v>
      </c>
      <c r="J74" s="8">
        <f t="shared" si="1"/>
        <v>17</v>
      </c>
      <c r="K74" s="8">
        <f t="shared" si="2"/>
        <v>16</v>
      </c>
      <c r="L74" s="8">
        <f t="shared" si="3"/>
        <v>47</v>
      </c>
      <c r="M74" s="21">
        <f t="shared" si="4"/>
        <v>31.7</v>
      </c>
      <c r="N74" s="8">
        <f t="shared" si="5"/>
        <v>23</v>
      </c>
    </row>
    <row r="75" spans="1:14" ht="12.75">
      <c r="A75" s="1">
        <v>65</v>
      </c>
      <c r="B75" s="2" t="s">
        <v>64</v>
      </c>
      <c r="C75" s="21">
        <v>324</v>
      </c>
      <c r="D75" s="24">
        <v>5777.3</v>
      </c>
      <c r="E75" s="24">
        <v>5672.8</v>
      </c>
      <c r="F75" s="24">
        <v>4019</v>
      </c>
      <c r="G75" s="9">
        <f>C75/'П 1'!C73</f>
        <v>5.734513274336283</v>
      </c>
      <c r="H75" s="9">
        <f>E75/'П 1'!C73</f>
        <v>100.40353982300886</v>
      </c>
      <c r="I75" s="9">
        <f t="shared" si="0"/>
        <v>0.7084684811733183</v>
      </c>
      <c r="J75" s="8">
        <f t="shared" si="1"/>
        <v>19</v>
      </c>
      <c r="K75" s="8">
        <f t="shared" si="2"/>
        <v>19</v>
      </c>
      <c r="L75" s="8">
        <f t="shared" si="3"/>
        <v>59</v>
      </c>
      <c r="M75" s="21">
        <f t="shared" si="4"/>
        <v>39</v>
      </c>
      <c r="N75" s="8">
        <f t="shared" si="5"/>
        <v>41</v>
      </c>
    </row>
    <row r="76" spans="1:14" ht="12.75">
      <c r="A76" s="1">
        <v>66</v>
      </c>
      <c r="B76" s="2" t="s">
        <v>65</v>
      </c>
      <c r="C76" s="21">
        <v>57</v>
      </c>
      <c r="D76" s="24">
        <v>2567.2</v>
      </c>
      <c r="E76" s="24">
        <v>1357.2</v>
      </c>
      <c r="F76" s="24">
        <v>979.7</v>
      </c>
      <c r="G76" s="9">
        <f>C76/'П 1'!C74</f>
        <v>1.8095238095238095</v>
      </c>
      <c r="H76" s="9">
        <f>E76/'П 1'!C74</f>
        <v>43.08571428571429</v>
      </c>
      <c r="I76" s="9">
        <f aca="true" t="shared" si="6" ref="I76:I92">IF(E76=0,0,F76/E76)</f>
        <v>0.7218538166814029</v>
      </c>
      <c r="J76" s="8">
        <f aca="true" t="shared" si="7" ref="J76:J92">IF(G76=0,82,RANK(G76,G$11:G$92,0))</f>
        <v>66</v>
      </c>
      <c r="K76" s="8">
        <f aca="true" t="shared" si="8" ref="K76:K92">IF(H76=0,82,RANK(H76,H$11:H$92,0))</f>
        <v>52</v>
      </c>
      <c r="L76" s="8">
        <f aca="true" t="shared" si="9" ref="L76:L92">IF(G76=0,82,RANK(I76,I$11:I$92,0))</f>
        <v>58</v>
      </c>
      <c r="M76" s="21">
        <f aca="true" t="shared" si="10" ref="M76:M92">0.2*J76+K76*0.3+0.5*L76</f>
        <v>57.8</v>
      </c>
      <c r="N76" s="8">
        <f aca="true" t="shared" si="11" ref="N76:N92">IF(G76=0,82,RANK(M76,M$11:M$92,1))</f>
        <v>66</v>
      </c>
    </row>
    <row r="77" spans="1:14" ht="12.75">
      <c r="A77" s="1">
        <v>67</v>
      </c>
      <c r="B77" s="2" t="s">
        <v>66</v>
      </c>
      <c r="C77" s="21">
        <v>151</v>
      </c>
      <c r="D77" s="24">
        <v>3047</v>
      </c>
      <c r="E77" s="24">
        <v>2937</v>
      </c>
      <c r="F77" s="24">
        <v>2686</v>
      </c>
      <c r="G77" s="9">
        <f>C77/'П 1'!C75</f>
        <v>4.71875</v>
      </c>
      <c r="H77" s="9">
        <f>E77/'П 1'!C75</f>
        <v>91.78125</v>
      </c>
      <c r="I77" s="9">
        <f t="shared" si="6"/>
        <v>0.9145386448757236</v>
      </c>
      <c r="J77" s="8">
        <f t="shared" si="7"/>
        <v>23</v>
      </c>
      <c r="K77" s="8">
        <f t="shared" si="8"/>
        <v>22</v>
      </c>
      <c r="L77" s="8">
        <f t="shared" si="9"/>
        <v>26</v>
      </c>
      <c r="M77" s="21">
        <f t="shared" si="10"/>
        <v>24.2</v>
      </c>
      <c r="N77" s="8">
        <f t="shared" si="11"/>
        <v>13</v>
      </c>
    </row>
    <row r="78" spans="1:14" ht="12.75">
      <c r="A78" s="1">
        <v>68</v>
      </c>
      <c r="B78" s="2" t="s">
        <v>67</v>
      </c>
      <c r="C78" s="21">
        <v>81</v>
      </c>
      <c r="D78" s="24">
        <v>1493.7</v>
      </c>
      <c r="E78" s="24">
        <v>1493.7</v>
      </c>
      <c r="F78" s="24">
        <v>1236.5</v>
      </c>
      <c r="G78" s="9">
        <f>C78/'П 1'!C76</f>
        <v>2.3142857142857145</v>
      </c>
      <c r="H78" s="9">
        <f>E78/'П 1'!C76</f>
        <v>42.67714285714286</v>
      </c>
      <c r="I78" s="9">
        <f t="shared" si="6"/>
        <v>0.8278101359041307</v>
      </c>
      <c r="J78" s="8">
        <f t="shared" si="7"/>
        <v>55</v>
      </c>
      <c r="K78" s="8">
        <f t="shared" si="8"/>
        <v>54</v>
      </c>
      <c r="L78" s="8">
        <f t="shared" si="9"/>
        <v>39</v>
      </c>
      <c r="M78" s="21">
        <f t="shared" si="10"/>
        <v>46.7</v>
      </c>
      <c r="N78" s="8">
        <f t="shared" si="11"/>
        <v>60</v>
      </c>
    </row>
    <row r="79" spans="1:14" ht="12.75">
      <c r="A79" s="1">
        <v>69</v>
      </c>
      <c r="B79" s="2" t="s">
        <v>68</v>
      </c>
      <c r="C79" s="21">
        <v>69</v>
      </c>
      <c r="D79" s="24">
        <v>2074.8</v>
      </c>
      <c r="E79" s="24">
        <v>1761.4</v>
      </c>
      <c r="F79" s="24">
        <v>1674.2</v>
      </c>
      <c r="G79" s="9">
        <f>C79/'П 1'!C77</f>
        <v>5.75</v>
      </c>
      <c r="H79" s="9">
        <f>E79/'П 1'!C77</f>
        <v>146.78333333333333</v>
      </c>
      <c r="I79" s="9">
        <f t="shared" si="6"/>
        <v>0.9504939252867037</v>
      </c>
      <c r="J79" s="8">
        <f t="shared" si="7"/>
        <v>18</v>
      </c>
      <c r="K79" s="8">
        <f t="shared" si="8"/>
        <v>8</v>
      </c>
      <c r="L79" s="8">
        <f t="shared" si="9"/>
        <v>19</v>
      </c>
      <c r="M79" s="21">
        <f t="shared" si="10"/>
        <v>15.5</v>
      </c>
      <c r="N79" s="8">
        <f t="shared" si="11"/>
        <v>1</v>
      </c>
    </row>
    <row r="80" spans="1:14" ht="12.75">
      <c r="A80" s="1">
        <v>70</v>
      </c>
      <c r="B80" s="2" t="s">
        <v>69</v>
      </c>
      <c r="C80" s="21">
        <v>104</v>
      </c>
      <c r="D80" s="24">
        <v>2215</v>
      </c>
      <c r="E80" s="24">
        <v>2140</v>
      </c>
      <c r="F80" s="24">
        <v>1735</v>
      </c>
      <c r="G80" s="9">
        <f>C80/'П 1'!C78</f>
        <v>2.9714285714285715</v>
      </c>
      <c r="H80" s="9">
        <f>E80/'П 1'!C78</f>
        <v>61.142857142857146</v>
      </c>
      <c r="I80" s="9">
        <f t="shared" si="6"/>
        <v>0.8107476635514018</v>
      </c>
      <c r="J80" s="8">
        <f t="shared" si="7"/>
        <v>43</v>
      </c>
      <c r="K80" s="8">
        <f t="shared" si="8"/>
        <v>36</v>
      </c>
      <c r="L80" s="8">
        <f t="shared" si="9"/>
        <v>44</v>
      </c>
      <c r="M80" s="21">
        <f t="shared" si="10"/>
        <v>41.4</v>
      </c>
      <c r="N80" s="8">
        <f t="shared" si="11"/>
        <v>45</v>
      </c>
    </row>
    <row r="81" spans="1:14" ht="12.75">
      <c r="A81" s="1">
        <v>71</v>
      </c>
      <c r="B81" s="2" t="s">
        <v>70</v>
      </c>
      <c r="C81" s="21">
        <v>75</v>
      </c>
      <c r="D81" s="24">
        <v>2420.8</v>
      </c>
      <c r="E81" s="24">
        <v>2019.9</v>
      </c>
      <c r="F81" s="24">
        <v>1549</v>
      </c>
      <c r="G81" s="9">
        <f>C81/'П 1'!C79</f>
        <v>1.9230769230769231</v>
      </c>
      <c r="H81" s="9">
        <f>E81/'П 1'!C79</f>
        <v>51.792307692307695</v>
      </c>
      <c r="I81" s="9">
        <f t="shared" si="6"/>
        <v>0.7668696470122283</v>
      </c>
      <c r="J81" s="8">
        <f t="shared" si="7"/>
        <v>61</v>
      </c>
      <c r="K81" s="8">
        <f t="shared" si="8"/>
        <v>42</v>
      </c>
      <c r="L81" s="8">
        <f t="shared" si="9"/>
        <v>52</v>
      </c>
      <c r="M81" s="21">
        <f t="shared" si="10"/>
        <v>50.8</v>
      </c>
      <c r="N81" s="8">
        <f t="shared" si="11"/>
        <v>62</v>
      </c>
    </row>
    <row r="82" spans="1:14" ht="12.75">
      <c r="A82" s="1">
        <v>72</v>
      </c>
      <c r="B82" s="2" t="s">
        <v>71</v>
      </c>
      <c r="C82" s="29">
        <v>123</v>
      </c>
      <c r="D82" s="30">
        <v>2303.9</v>
      </c>
      <c r="E82" s="30">
        <v>2109.9</v>
      </c>
      <c r="F82" s="30">
        <v>2302</v>
      </c>
      <c r="G82" s="9">
        <f>C82/'П 1'!C80</f>
        <v>4.555555555555555</v>
      </c>
      <c r="H82" s="9">
        <f>E82/'П 1'!C80</f>
        <v>78.14444444444445</v>
      </c>
      <c r="I82" s="9">
        <f t="shared" si="6"/>
        <v>1.091046969050666</v>
      </c>
      <c r="J82" s="8">
        <f t="shared" si="7"/>
        <v>26</v>
      </c>
      <c r="K82" s="8">
        <f t="shared" si="8"/>
        <v>28</v>
      </c>
      <c r="L82" s="8">
        <f t="shared" si="9"/>
        <v>9</v>
      </c>
      <c r="M82" s="21">
        <f t="shared" si="10"/>
        <v>18.1</v>
      </c>
      <c r="N82" s="8">
        <f t="shared" si="11"/>
        <v>4</v>
      </c>
    </row>
    <row r="83" spans="1:14" ht="12.75">
      <c r="A83" s="1">
        <v>73</v>
      </c>
      <c r="B83" s="2" t="s">
        <v>72</v>
      </c>
      <c r="C83" s="21">
        <v>86</v>
      </c>
      <c r="D83" s="24">
        <v>1814.6</v>
      </c>
      <c r="E83" s="24">
        <v>1744.1</v>
      </c>
      <c r="F83" s="24">
        <v>1098.1</v>
      </c>
      <c r="G83" s="9">
        <f>C83/'П 1'!C81</f>
        <v>2.1445651431304227</v>
      </c>
      <c r="H83" s="9">
        <f>E83/'П 1'!C81</f>
        <v>43.492279838764766</v>
      </c>
      <c r="I83" s="9">
        <f t="shared" si="6"/>
        <v>0.6296083940141046</v>
      </c>
      <c r="J83" s="8">
        <f t="shared" si="7"/>
        <v>59</v>
      </c>
      <c r="K83" s="8">
        <f t="shared" si="8"/>
        <v>50</v>
      </c>
      <c r="L83" s="8">
        <f t="shared" si="9"/>
        <v>67</v>
      </c>
      <c r="M83" s="21">
        <f t="shared" si="10"/>
        <v>60.3</v>
      </c>
      <c r="N83" s="8">
        <f t="shared" si="11"/>
        <v>69</v>
      </c>
    </row>
    <row r="84" spans="1:14" ht="12.75">
      <c r="A84" s="1">
        <v>74</v>
      </c>
      <c r="B84" s="2" t="s">
        <v>73</v>
      </c>
      <c r="C84" s="21">
        <v>28</v>
      </c>
      <c r="D84" s="24">
        <v>482.6</v>
      </c>
      <c r="E84" s="24">
        <v>205.1</v>
      </c>
      <c r="F84" s="24">
        <v>176.8</v>
      </c>
      <c r="G84" s="9">
        <f>C84/'П 1'!C82</f>
        <v>1.5904139433551199</v>
      </c>
      <c r="H84" s="9">
        <f>E84/'П 1'!C82</f>
        <v>11.649782135076252</v>
      </c>
      <c r="I84" s="9">
        <f t="shared" si="6"/>
        <v>0.8620185275475378</v>
      </c>
      <c r="J84" s="8">
        <f t="shared" si="7"/>
        <v>69</v>
      </c>
      <c r="K84" s="8">
        <f t="shared" si="8"/>
        <v>81</v>
      </c>
      <c r="L84" s="8">
        <f t="shared" si="9"/>
        <v>33</v>
      </c>
      <c r="M84" s="21">
        <f t="shared" si="10"/>
        <v>54.6</v>
      </c>
      <c r="N84" s="8">
        <f t="shared" si="11"/>
        <v>64</v>
      </c>
    </row>
    <row r="85" spans="1:14" ht="12.75">
      <c r="A85" s="1">
        <v>75</v>
      </c>
      <c r="B85" s="2" t="s">
        <v>74</v>
      </c>
      <c r="C85" s="21">
        <v>150</v>
      </c>
      <c r="D85" s="24">
        <v>3370</v>
      </c>
      <c r="E85" s="24">
        <v>2519</v>
      </c>
      <c r="F85" s="24">
        <v>2286</v>
      </c>
      <c r="G85" s="9">
        <f>C85/'П 1'!C83</f>
        <v>5.810251512257243</v>
      </c>
      <c r="H85" s="9">
        <f>E85/'П 1'!C83</f>
        <v>97.57349039583997</v>
      </c>
      <c r="I85" s="9">
        <f t="shared" si="6"/>
        <v>0.907502977371973</v>
      </c>
      <c r="J85" s="8">
        <f t="shared" si="7"/>
        <v>16</v>
      </c>
      <c r="K85" s="8">
        <f t="shared" si="8"/>
        <v>20</v>
      </c>
      <c r="L85" s="8">
        <f t="shared" si="9"/>
        <v>28</v>
      </c>
      <c r="M85" s="21">
        <f t="shared" si="10"/>
        <v>23.2</v>
      </c>
      <c r="N85" s="8">
        <f t="shared" si="11"/>
        <v>12</v>
      </c>
    </row>
    <row r="86" spans="1:14" ht="12.75">
      <c r="A86" s="1">
        <v>76</v>
      </c>
      <c r="B86" s="2" t="s">
        <v>75</v>
      </c>
      <c r="C86" s="21">
        <v>130</v>
      </c>
      <c r="D86" s="24">
        <v>2464.8</v>
      </c>
      <c r="E86" s="24">
        <v>1559.8</v>
      </c>
      <c r="F86" s="24">
        <v>1318.8</v>
      </c>
      <c r="G86" s="9">
        <f>C86/'П 1'!C84</f>
        <v>2.549019607843137</v>
      </c>
      <c r="H86" s="9">
        <f>E86/'П 1'!C84</f>
        <v>30.584313725490194</v>
      </c>
      <c r="I86" s="9">
        <f t="shared" si="6"/>
        <v>0.8454930119246057</v>
      </c>
      <c r="J86" s="8">
        <f t="shared" si="7"/>
        <v>50</v>
      </c>
      <c r="K86" s="8">
        <f t="shared" si="8"/>
        <v>60</v>
      </c>
      <c r="L86" s="8">
        <f t="shared" si="9"/>
        <v>34</v>
      </c>
      <c r="M86" s="21">
        <f t="shared" si="10"/>
        <v>45</v>
      </c>
      <c r="N86" s="8">
        <f t="shared" si="11"/>
        <v>55</v>
      </c>
    </row>
    <row r="87" spans="1:14" ht="12.75">
      <c r="A87" s="1">
        <v>77</v>
      </c>
      <c r="B87" s="2" t="s">
        <v>76</v>
      </c>
      <c r="C87" s="21">
        <v>229</v>
      </c>
      <c r="D87" s="24">
        <v>6616.3</v>
      </c>
      <c r="E87" s="24">
        <v>5005.2</v>
      </c>
      <c r="F87" s="24">
        <v>2429.5</v>
      </c>
      <c r="G87" s="9">
        <f>C87/'П 1'!C85</f>
        <v>19.083333333333332</v>
      </c>
      <c r="H87" s="9">
        <f>E87/'П 1'!C85</f>
        <v>417.09999999999997</v>
      </c>
      <c r="I87" s="9">
        <f t="shared" si="6"/>
        <v>0.4853951890034364</v>
      </c>
      <c r="J87" s="8">
        <f t="shared" si="7"/>
        <v>1</v>
      </c>
      <c r="K87" s="8">
        <f t="shared" si="8"/>
        <v>1</v>
      </c>
      <c r="L87" s="8">
        <f t="shared" si="9"/>
        <v>74</v>
      </c>
      <c r="M87" s="21">
        <f t="shared" si="10"/>
        <v>37.5</v>
      </c>
      <c r="N87" s="8">
        <f t="shared" si="11"/>
        <v>33</v>
      </c>
    </row>
    <row r="88" spans="1:14" ht="12.75">
      <c r="A88" s="1">
        <v>78</v>
      </c>
      <c r="B88" s="2" t="s">
        <v>77</v>
      </c>
      <c r="C88" s="21">
        <v>164</v>
      </c>
      <c r="D88" s="24">
        <v>2868.1</v>
      </c>
      <c r="E88" s="24">
        <v>2815.1</v>
      </c>
      <c r="F88" s="24">
        <v>2186.7</v>
      </c>
      <c r="G88" s="9">
        <f>C88/'П 1'!C86</f>
        <v>6.833333333333333</v>
      </c>
      <c r="H88" s="9">
        <f>E88/'П 1'!C86</f>
        <v>117.29583333333333</v>
      </c>
      <c r="I88" s="9">
        <f t="shared" si="6"/>
        <v>0.7767752477709495</v>
      </c>
      <c r="J88" s="8">
        <f t="shared" si="7"/>
        <v>11</v>
      </c>
      <c r="K88" s="8">
        <f t="shared" si="8"/>
        <v>12</v>
      </c>
      <c r="L88" s="8">
        <f t="shared" si="9"/>
        <v>50</v>
      </c>
      <c r="M88" s="21">
        <f t="shared" si="10"/>
        <v>30.8</v>
      </c>
      <c r="N88" s="8">
        <f t="shared" si="11"/>
        <v>22</v>
      </c>
    </row>
    <row r="89" spans="1:14" ht="12.75">
      <c r="A89" s="1">
        <v>79</v>
      </c>
      <c r="B89" s="2" t="s">
        <v>78</v>
      </c>
      <c r="C89" s="21">
        <v>13</v>
      </c>
      <c r="D89" s="24">
        <v>565</v>
      </c>
      <c r="E89" s="24">
        <v>565</v>
      </c>
      <c r="F89" s="24">
        <v>505</v>
      </c>
      <c r="G89" s="9">
        <f>C89/'П 1'!C87</f>
        <v>1.0833333333333333</v>
      </c>
      <c r="H89" s="9">
        <f>E89/'П 1'!C87</f>
        <v>47.083333333333336</v>
      </c>
      <c r="I89" s="9">
        <f t="shared" si="6"/>
        <v>0.8938053097345132</v>
      </c>
      <c r="J89" s="8">
        <f t="shared" si="7"/>
        <v>77</v>
      </c>
      <c r="K89" s="8">
        <f t="shared" si="8"/>
        <v>46</v>
      </c>
      <c r="L89" s="8">
        <f t="shared" si="9"/>
        <v>29</v>
      </c>
      <c r="M89" s="21">
        <f t="shared" si="10"/>
        <v>43.7</v>
      </c>
      <c r="N89" s="8">
        <f t="shared" si="11"/>
        <v>51</v>
      </c>
    </row>
    <row r="90" spans="1:14" ht="12.75">
      <c r="A90" s="1">
        <v>80</v>
      </c>
      <c r="B90" s="2" t="s">
        <v>79</v>
      </c>
      <c r="C90" s="21">
        <v>61</v>
      </c>
      <c r="D90" s="24">
        <v>723.9</v>
      </c>
      <c r="E90" s="24">
        <v>723.9</v>
      </c>
      <c r="F90" s="24">
        <v>668.3</v>
      </c>
      <c r="G90" s="9">
        <f>C90/'П 1'!C88</f>
        <v>2.17644183773216</v>
      </c>
      <c r="H90" s="9">
        <f>E90/'П 1'!C88</f>
        <v>25.828299120234604</v>
      </c>
      <c r="I90" s="9">
        <f t="shared" si="6"/>
        <v>0.9231938112999033</v>
      </c>
      <c r="J90" s="8">
        <f t="shared" si="7"/>
        <v>58</v>
      </c>
      <c r="K90" s="8">
        <f t="shared" si="8"/>
        <v>62</v>
      </c>
      <c r="L90" s="8">
        <f t="shared" si="9"/>
        <v>25</v>
      </c>
      <c r="M90" s="21">
        <f t="shared" si="10"/>
        <v>42.7</v>
      </c>
      <c r="N90" s="8">
        <f t="shared" si="11"/>
        <v>47</v>
      </c>
    </row>
    <row r="91" spans="1:14" ht="12.75">
      <c r="A91" s="1">
        <v>81</v>
      </c>
      <c r="B91" s="2" t="s">
        <v>80</v>
      </c>
      <c r="C91" s="21">
        <v>169</v>
      </c>
      <c r="D91" s="24">
        <v>3156.2</v>
      </c>
      <c r="E91" s="24">
        <v>2819.2</v>
      </c>
      <c r="F91" s="24">
        <v>2185</v>
      </c>
      <c r="G91" s="9">
        <f>C91/'П 1'!C89</f>
        <v>9.044721407624634</v>
      </c>
      <c r="H91" s="9">
        <f>E91/'П 1'!C89</f>
        <v>150.88093841642228</v>
      </c>
      <c r="I91" s="9">
        <f t="shared" si="6"/>
        <v>0.7750425652667424</v>
      </c>
      <c r="J91" s="8">
        <f t="shared" si="7"/>
        <v>7</v>
      </c>
      <c r="K91" s="8">
        <f t="shared" si="8"/>
        <v>6</v>
      </c>
      <c r="L91" s="8">
        <f t="shared" si="9"/>
        <v>51</v>
      </c>
      <c r="M91" s="21">
        <f t="shared" si="10"/>
        <v>28.7</v>
      </c>
      <c r="N91" s="8">
        <f t="shared" si="11"/>
        <v>21</v>
      </c>
    </row>
    <row r="92" spans="1:14" ht="12.75">
      <c r="A92" s="1">
        <v>82</v>
      </c>
      <c r="B92" s="2" t="s">
        <v>81</v>
      </c>
      <c r="C92" s="21">
        <v>46</v>
      </c>
      <c r="D92" s="24">
        <v>993.1</v>
      </c>
      <c r="E92" s="24">
        <v>651.7</v>
      </c>
      <c r="F92" s="24">
        <v>429.3</v>
      </c>
      <c r="G92" s="9">
        <f>C92/'П 1'!C90</f>
        <v>1.4375</v>
      </c>
      <c r="H92" s="9">
        <f>E92/'П 1'!C90</f>
        <v>20.365625</v>
      </c>
      <c r="I92" s="9">
        <f t="shared" si="6"/>
        <v>0.6587386834433021</v>
      </c>
      <c r="J92" s="8">
        <f t="shared" si="7"/>
        <v>72</v>
      </c>
      <c r="K92" s="8">
        <f t="shared" si="8"/>
        <v>67</v>
      </c>
      <c r="L92" s="8">
        <f t="shared" si="9"/>
        <v>62</v>
      </c>
      <c r="M92" s="21">
        <f t="shared" si="10"/>
        <v>65.5</v>
      </c>
      <c r="N92" s="8">
        <f t="shared" si="11"/>
        <v>74</v>
      </c>
    </row>
  </sheetData>
  <sheetProtection/>
  <mergeCells count="1">
    <mergeCell ref="B3:P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3:P95"/>
  <sheetViews>
    <sheetView zoomScalePageLayoutView="0" workbookViewId="0" topLeftCell="A1">
      <pane ySplit="10" topLeftCell="A86" activePane="bottomLeft" state="frozen"/>
      <selection pane="topLeft" activeCell="A1" sqref="A1"/>
      <selection pane="bottomLeft" activeCell="N93" sqref="N93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0.28125" style="0" customWidth="1"/>
    <col min="4" max="5" width="11.57421875" style="0" customWidth="1"/>
    <col min="6" max="6" width="10.00390625" style="0" customWidth="1"/>
    <col min="7" max="7" width="10.28125" style="0" customWidth="1"/>
    <col min="8" max="8" width="13.28125" style="0" customWidth="1"/>
    <col min="9" max="9" width="8.28125" style="0" customWidth="1"/>
    <col min="11" max="11" width="7.421875" style="0" customWidth="1"/>
    <col min="12" max="12" width="7.57421875" style="0" customWidth="1"/>
    <col min="13" max="13" width="7.28125" style="0" customWidth="1"/>
    <col min="14" max="14" width="6.140625" style="0" customWidth="1"/>
  </cols>
  <sheetData>
    <row r="1" ht="13.5" customHeight="1"/>
    <row r="2" ht="16.5" customHeight="1"/>
    <row r="3" spans="2:16" ht="38.25" customHeight="1">
      <c r="B3" s="108" t="s">
        <v>213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8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ht="12.75" hidden="1"/>
    <row r="6" ht="12.75" hidden="1"/>
    <row r="7" ht="12.75" hidden="1"/>
    <row r="8" ht="12.75" hidden="1"/>
    <row r="9" spans="3:6" ht="27" customHeight="1">
      <c r="C9" t="s">
        <v>204</v>
      </c>
      <c r="D9" t="s">
        <v>204</v>
      </c>
      <c r="E9" t="s">
        <v>204</v>
      </c>
      <c r="F9" t="s">
        <v>204</v>
      </c>
    </row>
    <row r="10" spans="1:14" ht="63.75" customHeight="1">
      <c r="A10" s="15"/>
      <c r="B10" s="15"/>
      <c r="C10" s="11" t="s">
        <v>92</v>
      </c>
      <c r="D10" s="11" t="s">
        <v>295</v>
      </c>
      <c r="E10" s="11" t="s">
        <v>284</v>
      </c>
      <c r="F10" s="11" t="s">
        <v>296</v>
      </c>
      <c r="G10" s="11" t="s">
        <v>286</v>
      </c>
      <c r="H10" s="11" t="s">
        <v>164</v>
      </c>
      <c r="I10" s="11" t="s">
        <v>150</v>
      </c>
      <c r="J10" s="11" t="s">
        <v>154</v>
      </c>
      <c r="K10" s="11" t="s">
        <v>155</v>
      </c>
      <c r="L10" s="11" t="s">
        <v>156</v>
      </c>
      <c r="M10" s="11" t="s">
        <v>157</v>
      </c>
      <c r="N10" s="11" t="s">
        <v>161</v>
      </c>
    </row>
    <row r="11" spans="1:14" ht="12.75">
      <c r="A11" s="5">
        <v>1</v>
      </c>
      <c r="B11" s="6" t="s">
        <v>0</v>
      </c>
      <c r="C11" s="21"/>
      <c r="D11" s="24"/>
      <c r="E11" s="68"/>
      <c r="F11" s="68"/>
      <c r="G11" s="20">
        <f>C11/'П 1'!C9</f>
        <v>0</v>
      </c>
      <c r="H11" s="9">
        <f>E11/'П 1'!C9</f>
        <v>0</v>
      </c>
      <c r="I11" s="9">
        <f>IF(E11=0,0,F11/E11)</f>
        <v>0</v>
      </c>
      <c r="J11" s="8">
        <f>IF(G11=0,82,RANK(G11,G$11:G$92,0))</f>
        <v>82</v>
      </c>
      <c r="K11" s="8">
        <f>IF(H11=0,82,RANK(H11,H$11:H$92,0))</f>
        <v>82</v>
      </c>
      <c r="L11" s="19">
        <f>IF(G11=0,82,RANK(I11,I$11:I$92,0))</f>
        <v>82</v>
      </c>
      <c r="M11" s="21">
        <f>0.2*J11+K11*0.3+0.5*L11</f>
        <v>82</v>
      </c>
      <c r="N11" s="8">
        <v>63</v>
      </c>
    </row>
    <row r="12" spans="1:14" ht="12.75">
      <c r="A12" s="1">
        <v>2</v>
      </c>
      <c r="B12" s="2" t="s">
        <v>1</v>
      </c>
      <c r="C12" s="21">
        <v>2</v>
      </c>
      <c r="D12" s="24">
        <v>40</v>
      </c>
      <c r="E12" s="68">
        <v>40</v>
      </c>
      <c r="F12" s="68">
        <v>20</v>
      </c>
      <c r="G12" s="20">
        <f>C12/'П 1'!C10</f>
        <v>0.05128205128205128</v>
      </c>
      <c r="H12" s="9">
        <f>E12/'П 1'!C10</f>
        <v>1.0256410256410255</v>
      </c>
      <c r="I12" s="9">
        <f aca="true" t="shared" si="0" ref="I12:I75">IF(E12=0,0,F12/E12)</f>
        <v>0.5</v>
      </c>
      <c r="J12" s="8">
        <f aca="true" t="shared" si="1" ref="J12:J75">IF(G12=0,82,RANK(G12,G$11:G$92,0))</f>
        <v>33</v>
      </c>
      <c r="K12" s="8">
        <f aca="true" t="shared" si="2" ref="K12:K75">IF(H12=0,82,RANK(H12,H$11:H$92,0))</f>
        <v>40</v>
      </c>
      <c r="L12" s="19">
        <f aca="true" t="shared" si="3" ref="L12:L75">IF(G12=0,82,RANK(I12,I$11:I$92,0))</f>
        <v>23</v>
      </c>
      <c r="M12" s="21">
        <f aca="true" t="shared" si="4" ref="M12:M75">0.2*J12+K12*0.3+0.5*L12</f>
        <v>30.1</v>
      </c>
      <c r="N12" s="8">
        <f aca="true" t="shared" si="5" ref="N12:N75">IF(G12=0,82,RANK(M12,M$11:M$92,1))</f>
        <v>39</v>
      </c>
    </row>
    <row r="13" spans="1:14" ht="15" customHeight="1">
      <c r="A13" s="1">
        <v>3</v>
      </c>
      <c r="B13" s="2" t="s">
        <v>2</v>
      </c>
      <c r="C13" s="21">
        <v>1</v>
      </c>
      <c r="D13" s="24">
        <v>20</v>
      </c>
      <c r="E13" s="68">
        <v>20</v>
      </c>
      <c r="F13" s="68">
        <v>20</v>
      </c>
      <c r="G13" s="20">
        <f>C13/'П 1'!C11</f>
        <v>0.07142857142857142</v>
      </c>
      <c r="H13" s="9">
        <f>E13/'П 1'!C11</f>
        <v>1.4285714285714286</v>
      </c>
      <c r="I13" s="9">
        <f t="shared" si="0"/>
        <v>1</v>
      </c>
      <c r="J13" s="8">
        <f t="shared" si="1"/>
        <v>23</v>
      </c>
      <c r="K13" s="8">
        <f t="shared" si="2"/>
        <v>35</v>
      </c>
      <c r="L13" s="19">
        <f t="shared" si="3"/>
        <v>1</v>
      </c>
      <c r="M13" s="21">
        <f t="shared" si="4"/>
        <v>15.600000000000001</v>
      </c>
      <c r="N13" s="8">
        <f t="shared" si="5"/>
        <v>11</v>
      </c>
    </row>
    <row r="14" spans="1:14" ht="12.75">
      <c r="A14" s="1">
        <v>4</v>
      </c>
      <c r="B14" s="2" t="s">
        <v>3</v>
      </c>
      <c r="C14" s="21"/>
      <c r="D14" s="24"/>
      <c r="E14" s="68"/>
      <c r="F14" s="68"/>
      <c r="G14" s="20">
        <f>C14/'П 1'!C12</f>
        <v>0</v>
      </c>
      <c r="H14" s="9">
        <f>E14/'П 1'!C12</f>
        <v>0</v>
      </c>
      <c r="I14" s="9">
        <f t="shared" si="0"/>
        <v>0</v>
      </c>
      <c r="J14" s="8">
        <f t="shared" si="1"/>
        <v>82</v>
      </c>
      <c r="K14" s="8">
        <f t="shared" si="2"/>
        <v>82</v>
      </c>
      <c r="L14" s="19">
        <f t="shared" si="3"/>
        <v>82</v>
      </c>
      <c r="M14" s="21">
        <f t="shared" si="4"/>
        <v>82</v>
      </c>
      <c r="N14" s="8">
        <v>63</v>
      </c>
    </row>
    <row r="15" spans="1:14" ht="12.75">
      <c r="A15" s="1">
        <v>5</v>
      </c>
      <c r="B15" s="2" t="s">
        <v>4</v>
      </c>
      <c r="C15" s="21"/>
      <c r="D15" s="24"/>
      <c r="E15" s="68"/>
      <c r="F15" s="68"/>
      <c r="G15" s="20">
        <f>C15/'П 1'!C13</f>
        <v>0</v>
      </c>
      <c r="H15" s="9">
        <f>E15/'П 1'!C13</f>
        <v>0</v>
      </c>
      <c r="I15" s="9">
        <f t="shared" si="0"/>
        <v>0</v>
      </c>
      <c r="J15" s="8">
        <f t="shared" si="1"/>
        <v>82</v>
      </c>
      <c r="K15" s="8">
        <f t="shared" si="2"/>
        <v>82</v>
      </c>
      <c r="L15" s="19">
        <f t="shared" si="3"/>
        <v>82</v>
      </c>
      <c r="M15" s="21">
        <f t="shared" si="4"/>
        <v>82</v>
      </c>
      <c r="N15" s="8">
        <v>63</v>
      </c>
    </row>
    <row r="16" spans="1:14" ht="12.75">
      <c r="A16" s="1">
        <v>6</v>
      </c>
      <c r="B16" s="2" t="s">
        <v>5</v>
      </c>
      <c r="C16" s="21"/>
      <c r="D16" s="24"/>
      <c r="E16" s="68"/>
      <c r="F16" s="68"/>
      <c r="G16" s="20">
        <f>C16/'П 1'!C14</f>
        <v>0</v>
      </c>
      <c r="H16" s="9">
        <f>E16/'П 1'!C14</f>
        <v>0</v>
      </c>
      <c r="I16" s="9">
        <f t="shared" si="0"/>
        <v>0</v>
      </c>
      <c r="J16" s="8">
        <f t="shared" si="1"/>
        <v>82</v>
      </c>
      <c r="K16" s="8">
        <f t="shared" si="2"/>
        <v>82</v>
      </c>
      <c r="L16" s="19">
        <f t="shared" si="3"/>
        <v>82</v>
      </c>
      <c r="M16" s="21">
        <f t="shared" si="4"/>
        <v>82</v>
      </c>
      <c r="N16" s="8">
        <v>63</v>
      </c>
    </row>
    <row r="17" spans="1:14" ht="12.75">
      <c r="A17" s="1">
        <v>7</v>
      </c>
      <c r="B17" s="2" t="s">
        <v>6</v>
      </c>
      <c r="C17" s="21">
        <v>1</v>
      </c>
      <c r="D17" s="24">
        <v>20</v>
      </c>
      <c r="E17" s="68">
        <v>20</v>
      </c>
      <c r="F17" s="68"/>
      <c r="G17" s="20">
        <f>C17/'П 1'!C15</f>
        <v>0.02127659574468085</v>
      </c>
      <c r="H17" s="9">
        <f>E17/'П 1'!C15</f>
        <v>0.425531914893617</v>
      </c>
      <c r="I17" s="9">
        <f t="shared" si="0"/>
        <v>0</v>
      </c>
      <c r="J17" s="8">
        <f t="shared" si="1"/>
        <v>42</v>
      </c>
      <c r="K17" s="8">
        <f t="shared" si="2"/>
        <v>43</v>
      </c>
      <c r="L17" s="19">
        <f t="shared" si="3"/>
        <v>33</v>
      </c>
      <c r="M17" s="21">
        <f t="shared" si="4"/>
        <v>37.8</v>
      </c>
      <c r="N17" s="8">
        <f t="shared" si="5"/>
        <v>43</v>
      </c>
    </row>
    <row r="18" spans="1:14" ht="12.75">
      <c r="A18" s="1">
        <v>8</v>
      </c>
      <c r="B18" s="2" t="s">
        <v>7</v>
      </c>
      <c r="C18" s="21"/>
      <c r="D18" s="24"/>
      <c r="E18" s="68"/>
      <c r="F18" s="68"/>
      <c r="G18" s="20">
        <f>C18/'П 1'!C16</f>
        <v>0</v>
      </c>
      <c r="H18" s="9">
        <f>E18/'П 1'!C16</f>
        <v>0</v>
      </c>
      <c r="I18" s="9">
        <f t="shared" si="0"/>
        <v>0</v>
      </c>
      <c r="J18" s="8">
        <f t="shared" si="1"/>
        <v>82</v>
      </c>
      <c r="K18" s="8">
        <f t="shared" si="2"/>
        <v>82</v>
      </c>
      <c r="L18" s="19">
        <f t="shared" si="3"/>
        <v>82</v>
      </c>
      <c r="M18" s="21">
        <f t="shared" si="4"/>
        <v>82</v>
      </c>
      <c r="N18" s="8">
        <v>63</v>
      </c>
    </row>
    <row r="19" spans="1:14" ht="12.75">
      <c r="A19" s="1">
        <v>9</v>
      </c>
      <c r="B19" s="2" t="s">
        <v>8</v>
      </c>
      <c r="C19" s="21"/>
      <c r="D19" s="24"/>
      <c r="E19" s="68"/>
      <c r="F19" s="68"/>
      <c r="G19" s="20">
        <f>C19/'П 1'!C17</f>
        <v>0</v>
      </c>
      <c r="H19" s="9">
        <f>E19/'П 1'!C17</f>
        <v>0</v>
      </c>
      <c r="I19" s="9">
        <f t="shared" si="0"/>
        <v>0</v>
      </c>
      <c r="J19" s="8">
        <f t="shared" si="1"/>
        <v>82</v>
      </c>
      <c r="K19" s="8">
        <f t="shared" si="2"/>
        <v>82</v>
      </c>
      <c r="L19" s="19">
        <f t="shared" si="3"/>
        <v>82</v>
      </c>
      <c r="M19" s="21">
        <f t="shared" si="4"/>
        <v>82</v>
      </c>
      <c r="N19" s="8">
        <v>63</v>
      </c>
    </row>
    <row r="20" spans="1:14" ht="12.75">
      <c r="A20" s="1">
        <v>10</v>
      </c>
      <c r="B20" s="2" t="s">
        <v>9</v>
      </c>
      <c r="C20" s="21">
        <v>9</v>
      </c>
      <c r="D20" s="24">
        <v>660</v>
      </c>
      <c r="E20" s="68">
        <v>160</v>
      </c>
      <c r="F20" s="68">
        <v>160</v>
      </c>
      <c r="G20" s="20">
        <f>C20/'П 1'!C18</f>
        <v>0.48429898275099514</v>
      </c>
      <c r="H20" s="9">
        <f>E20/'П 1'!C18</f>
        <v>8.609759693351025</v>
      </c>
      <c r="I20" s="9">
        <f t="shared" si="0"/>
        <v>1</v>
      </c>
      <c r="J20" s="8">
        <f t="shared" si="1"/>
        <v>3</v>
      </c>
      <c r="K20" s="8">
        <f t="shared" si="2"/>
        <v>22</v>
      </c>
      <c r="L20" s="19">
        <f t="shared" si="3"/>
        <v>1</v>
      </c>
      <c r="M20" s="21">
        <f t="shared" si="4"/>
        <v>7.699999999999999</v>
      </c>
      <c r="N20" s="8">
        <f t="shared" si="5"/>
        <v>3</v>
      </c>
    </row>
    <row r="21" spans="1:14" ht="12.75">
      <c r="A21" s="1">
        <v>11</v>
      </c>
      <c r="B21" s="2" t="s">
        <v>10</v>
      </c>
      <c r="C21" s="21">
        <v>2</v>
      </c>
      <c r="D21" s="24">
        <v>40</v>
      </c>
      <c r="E21" s="68">
        <v>40</v>
      </c>
      <c r="F21" s="68">
        <v>40</v>
      </c>
      <c r="G21" s="20">
        <f>C21/'П 1'!C19</f>
        <v>0.06896551724137931</v>
      </c>
      <c r="H21" s="9">
        <f>E21/'П 1'!C19</f>
        <v>1.3793103448275863</v>
      </c>
      <c r="I21" s="9">
        <f t="shared" si="0"/>
        <v>1</v>
      </c>
      <c r="J21" s="8">
        <f t="shared" si="1"/>
        <v>24</v>
      </c>
      <c r="K21" s="8">
        <f t="shared" si="2"/>
        <v>36</v>
      </c>
      <c r="L21" s="19">
        <f t="shared" si="3"/>
        <v>1</v>
      </c>
      <c r="M21" s="21">
        <f t="shared" si="4"/>
        <v>16.1</v>
      </c>
      <c r="N21" s="8">
        <f t="shared" si="5"/>
        <v>14</v>
      </c>
    </row>
    <row r="22" spans="1:14" ht="12.75">
      <c r="A22" s="1">
        <v>12</v>
      </c>
      <c r="B22" s="2" t="s">
        <v>11</v>
      </c>
      <c r="C22" s="21"/>
      <c r="D22" s="24"/>
      <c r="E22" s="68"/>
      <c r="F22" s="68"/>
      <c r="G22" s="20">
        <f>C22/'П 1'!C20</f>
        <v>0</v>
      </c>
      <c r="H22" s="9">
        <f>E22/'П 1'!C20</f>
        <v>0</v>
      </c>
      <c r="I22" s="9">
        <f t="shared" si="0"/>
        <v>0</v>
      </c>
      <c r="J22" s="8">
        <f t="shared" si="1"/>
        <v>82</v>
      </c>
      <c r="K22" s="8">
        <f t="shared" si="2"/>
        <v>82</v>
      </c>
      <c r="L22" s="19">
        <f t="shared" si="3"/>
        <v>82</v>
      </c>
      <c r="M22" s="21">
        <f t="shared" si="4"/>
        <v>82</v>
      </c>
      <c r="N22" s="8">
        <v>63</v>
      </c>
    </row>
    <row r="23" spans="1:14" ht="12.75">
      <c r="A23" s="1">
        <v>13</v>
      </c>
      <c r="B23" s="2" t="s">
        <v>12</v>
      </c>
      <c r="C23" s="21">
        <v>1</v>
      </c>
      <c r="D23" s="24">
        <v>200</v>
      </c>
      <c r="E23" s="68">
        <v>200</v>
      </c>
      <c r="F23" s="68"/>
      <c r="G23" s="20">
        <f>C23/'П 1'!C21</f>
        <v>0.02857142857142857</v>
      </c>
      <c r="H23" s="9">
        <f>E23/'П 1'!C21</f>
        <v>5.714285714285714</v>
      </c>
      <c r="I23" s="9">
        <f t="shared" si="0"/>
        <v>0</v>
      </c>
      <c r="J23" s="8">
        <f t="shared" si="1"/>
        <v>40</v>
      </c>
      <c r="K23" s="8">
        <f t="shared" si="2"/>
        <v>27</v>
      </c>
      <c r="L23" s="19">
        <f t="shared" si="3"/>
        <v>33</v>
      </c>
      <c r="M23" s="21">
        <f t="shared" si="4"/>
        <v>32.6</v>
      </c>
      <c r="N23" s="8">
        <f t="shared" si="5"/>
        <v>42</v>
      </c>
    </row>
    <row r="24" spans="1:14" ht="12.75">
      <c r="A24" s="1">
        <v>14</v>
      </c>
      <c r="B24" s="2" t="s">
        <v>13</v>
      </c>
      <c r="C24" s="21"/>
      <c r="D24" s="24"/>
      <c r="E24" s="68"/>
      <c r="F24" s="68"/>
      <c r="G24" s="20">
        <f>C24/'П 1'!C22</f>
        <v>0</v>
      </c>
      <c r="H24" s="9">
        <f>E24/'П 1'!C22</f>
        <v>0</v>
      </c>
      <c r="I24" s="9">
        <f t="shared" si="0"/>
        <v>0</v>
      </c>
      <c r="J24" s="8">
        <f t="shared" si="1"/>
        <v>82</v>
      </c>
      <c r="K24" s="8">
        <f t="shared" si="2"/>
        <v>82</v>
      </c>
      <c r="L24" s="19">
        <f t="shared" si="3"/>
        <v>82</v>
      </c>
      <c r="M24" s="21">
        <f t="shared" si="4"/>
        <v>82</v>
      </c>
      <c r="N24" s="8">
        <v>63</v>
      </c>
    </row>
    <row r="25" spans="1:14" ht="12.75">
      <c r="A25" s="1">
        <v>15</v>
      </c>
      <c r="B25" s="2" t="s">
        <v>15</v>
      </c>
      <c r="C25" s="21"/>
      <c r="D25" s="24"/>
      <c r="E25" s="68"/>
      <c r="F25" s="68"/>
      <c r="G25" s="20">
        <f>C25/'П 1'!C23</f>
        <v>0</v>
      </c>
      <c r="H25" s="9">
        <f>E25/'П 1'!C23</f>
        <v>0</v>
      </c>
      <c r="I25" s="9">
        <f t="shared" si="0"/>
        <v>0</v>
      </c>
      <c r="J25" s="8">
        <f t="shared" si="1"/>
        <v>82</v>
      </c>
      <c r="K25" s="8">
        <f t="shared" si="2"/>
        <v>82</v>
      </c>
      <c r="L25" s="19">
        <f t="shared" si="3"/>
        <v>82</v>
      </c>
      <c r="M25" s="21">
        <f t="shared" si="4"/>
        <v>82</v>
      </c>
      <c r="N25" s="8">
        <v>63</v>
      </c>
    </row>
    <row r="26" spans="1:14" ht="12.75">
      <c r="A26" s="1">
        <v>16</v>
      </c>
      <c r="B26" s="2" t="s">
        <v>14</v>
      </c>
      <c r="C26" s="21"/>
      <c r="D26" s="24"/>
      <c r="E26" s="68"/>
      <c r="F26" s="68"/>
      <c r="G26" s="20">
        <f>C26/'П 1'!C24</f>
        <v>0</v>
      </c>
      <c r="H26" s="9">
        <f>E26/'П 1'!C24</f>
        <v>0</v>
      </c>
      <c r="I26" s="9">
        <f t="shared" si="0"/>
        <v>0</v>
      </c>
      <c r="J26" s="8">
        <f t="shared" si="1"/>
        <v>82</v>
      </c>
      <c r="K26" s="8">
        <f t="shared" si="2"/>
        <v>82</v>
      </c>
      <c r="L26" s="19">
        <f t="shared" si="3"/>
        <v>82</v>
      </c>
      <c r="M26" s="21">
        <f t="shared" si="4"/>
        <v>82</v>
      </c>
      <c r="N26" s="8">
        <v>63</v>
      </c>
    </row>
    <row r="27" spans="1:14" ht="12.75">
      <c r="A27" s="1">
        <v>17</v>
      </c>
      <c r="B27" s="2" t="s">
        <v>16</v>
      </c>
      <c r="C27" s="21"/>
      <c r="D27" s="24"/>
      <c r="E27" s="68"/>
      <c r="F27" s="68"/>
      <c r="G27" s="20">
        <f>C27/'П 1'!C25</f>
        <v>0</v>
      </c>
      <c r="H27" s="9">
        <f>E27/'П 1'!C25</f>
        <v>0</v>
      </c>
      <c r="I27" s="9">
        <f t="shared" si="0"/>
        <v>0</v>
      </c>
      <c r="J27" s="8">
        <f t="shared" si="1"/>
        <v>82</v>
      </c>
      <c r="K27" s="8">
        <f t="shared" si="2"/>
        <v>82</v>
      </c>
      <c r="L27" s="19">
        <f t="shared" si="3"/>
        <v>82</v>
      </c>
      <c r="M27" s="21">
        <f t="shared" si="4"/>
        <v>82</v>
      </c>
      <c r="N27" s="8">
        <v>63</v>
      </c>
    </row>
    <row r="28" spans="1:14" ht="12.75">
      <c r="A28" s="1">
        <v>18</v>
      </c>
      <c r="B28" s="2" t="s">
        <v>17</v>
      </c>
      <c r="C28" s="21">
        <v>13</v>
      </c>
      <c r="D28" s="24">
        <v>260</v>
      </c>
      <c r="E28" s="68">
        <v>200</v>
      </c>
      <c r="F28" s="68">
        <v>200</v>
      </c>
      <c r="G28" s="20">
        <f>C28/'П 1'!C26</f>
        <v>0.5416666666666666</v>
      </c>
      <c r="H28" s="9">
        <f>E28/'П 1'!C26</f>
        <v>8.333333333333334</v>
      </c>
      <c r="I28" s="9">
        <f t="shared" si="0"/>
        <v>1</v>
      </c>
      <c r="J28" s="8">
        <f t="shared" si="1"/>
        <v>2</v>
      </c>
      <c r="K28" s="8">
        <f t="shared" si="2"/>
        <v>23</v>
      </c>
      <c r="L28" s="19">
        <f t="shared" si="3"/>
        <v>1</v>
      </c>
      <c r="M28" s="21">
        <f t="shared" si="4"/>
        <v>7.8</v>
      </c>
      <c r="N28" s="8">
        <f t="shared" si="5"/>
        <v>4</v>
      </c>
    </row>
    <row r="29" spans="1:14" ht="12.75">
      <c r="A29" s="1">
        <v>19</v>
      </c>
      <c r="B29" s="2" t="s">
        <v>18</v>
      </c>
      <c r="C29" s="21">
        <v>2</v>
      </c>
      <c r="D29" s="24">
        <v>220</v>
      </c>
      <c r="E29" s="68">
        <v>220</v>
      </c>
      <c r="F29" s="68">
        <v>220</v>
      </c>
      <c r="G29" s="20">
        <f>C29/'П 1'!C27</f>
        <v>0.04755390528304345</v>
      </c>
      <c r="H29" s="9">
        <f>E29/'П 1'!C27</f>
        <v>5.230929581134779</v>
      </c>
      <c r="I29" s="9">
        <f t="shared" si="0"/>
        <v>1</v>
      </c>
      <c r="J29" s="8">
        <f t="shared" si="1"/>
        <v>34</v>
      </c>
      <c r="K29" s="8">
        <f t="shared" si="2"/>
        <v>28</v>
      </c>
      <c r="L29" s="19">
        <f t="shared" si="3"/>
        <v>1</v>
      </c>
      <c r="M29" s="21">
        <f t="shared" si="4"/>
        <v>15.700000000000001</v>
      </c>
      <c r="N29" s="8">
        <f t="shared" si="5"/>
        <v>12</v>
      </c>
    </row>
    <row r="30" spans="1:14" ht="12.75">
      <c r="A30" s="1">
        <v>20</v>
      </c>
      <c r="B30" s="2" t="s">
        <v>19</v>
      </c>
      <c r="C30" s="21">
        <v>7</v>
      </c>
      <c r="D30" s="24">
        <v>500</v>
      </c>
      <c r="E30" s="68">
        <v>500</v>
      </c>
      <c r="F30" s="68">
        <v>300</v>
      </c>
      <c r="G30" s="20">
        <f>C30/'П 1'!C28</f>
        <v>0.35</v>
      </c>
      <c r="H30" s="9">
        <f>E30/'П 1'!C28</f>
        <v>25</v>
      </c>
      <c r="I30" s="9">
        <f t="shared" si="0"/>
        <v>0.6</v>
      </c>
      <c r="J30" s="8">
        <f t="shared" si="1"/>
        <v>6</v>
      </c>
      <c r="K30" s="8">
        <f t="shared" si="2"/>
        <v>6</v>
      </c>
      <c r="L30" s="19">
        <f t="shared" si="3"/>
        <v>21</v>
      </c>
      <c r="M30" s="21">
        <f t="shared" si="4"/>
        <v>13.5</v>
      </c>
      <c r="N30" s="8">
        <f t="shared" si="5"/>
        <v>6</v>
      </c>
    </row>
    <row r="31" spans="1:14" ht="12.75">
      <c r="A31" s="1">
        <v>21</v>
      </c>
      <c r="B31" s="2" t="s">
        <v>20</v>
      </c>
      <c r="C31" s="21">
        <v>3</v>
      </c>
      <c r="D31" s="24">
        <v>600</v>
      </c>
      <c r="E31" s="68">
        <v>600</v>
      </c>
      <c r="F31" s="68">
        <v>400</v>
      </c>
      <c r="G31" s="20">
        <f>C31/'П 1'!C29</f>
        <v>0.12244897959183673</v>
      </c>
      <c r="H31" s="9">
        <f>E31/'П 1'!C29</f>
        <v>24.489795918367346</v>
      </c>
      <c r="I31" s="9">
        <f t="shared" si="0"/>
        <v>0.6666666666666666</v>
      </c>
      <c r="J31" s="8">
        <f t="shared" si="1"/>
        <v>14</v>
      </c>
      <c r="K31" s="8">
        <f t="shared" si="2"/>
        <v>7</v>
      </c>
      <c r="L31" s="19">
        <f t="shared" si="3"/>
        <v>19</v>
      </c>
      <c r="M31" s="21">
        <f t="shared" si="4"/>
        <v>14.4</v>
      </c>
      <c r="N31" s="8">
        <f t="shared" si="5"/>
        <v>8</v>
      </c>
    </row>
    <row r="32" spans="1:14" ht="12.75">
      <c r="A32" s="1">
        <v>22</v>
      </c>
      <c r="B32" s="2" t="s">
        <v>21</v>
      </c>
      <c r="C32" s="21"/>
      <c r="D32" s="24"/>
      <c r="E32" s="68"/>
      <c r="F32" s="68"/>
      <c r="G32" s="20">
        <f>C32/'П 1'!C30</f>
        <v>0</v>
      </c>
      <c r="H32" s="9">
        <f>E32/'П 1'!C30</f>
        <v>0</v>
      </c>
      <c r="I32" s="9">
        <f t="shared" si="0"/>
        <v>0</v>
      </c>
      <c r="J32" s="8">
        <f t="shared" si="1"/>
        <v>82</v>
      </c>
      <c r="K32" s="8">
        <f t="shared" si="2"/>
        <v>82</v>
      </c>
      <c r="L32" s="19">
        <f t="shared" si="3"/>
        <v>82</v>
      </c>
      <c r="M32" s="21">
        <f t="shared" si="4"/>
        <v>82</v>
      </c>
      <c r="N32" s="8">
        <v>63</v>
      </c>
    </row>
    <row r="33" spans="1:14" ht="12.75">
      <c r="A33" s="1">
        <v>23</v>
      </c>
      <c r="B33" s="2" t="s">
        <v>22</v>
      </c>
      <c r="C33" s="21">
        <v>8</v>
      </c>
      <c r="D33" s="24">
        <v>340</v>
      </c>
      <c r="E33" s="68">
        <v>340</v>
      </c>
      <c r="F33" s="68">
        <v>140</v>
      </c>
      <c r="G33" s="20">
        <f>C33/'П 1'!C31</f>
        <v>0.3333333333333333</v>
      </c>
      <c r="H33" s="9">
        <f>E33/'П 1'!C31</f>
        <v>14.166666666666666</v>
      </c>
      <c r="I33" s="9">
        <f t="shared" si="0"/>
        <v>0.4117647058823529</v>
      </c>
      <c r="J33" s="8">
        <f t="shared" si="1"/>
        <v>7</v>
      </c>
      <c r="K33" s="8">
        <f t="shared" si="2"/>
        <v>14</v>
      </c>
      <c r="L33" s="19">
        <f t="shared" si="3"/>
        <v>27</v>
      </c>
      <c r="M33" s="21">
        <f t="shared" si="4"/>
        <v>19.1</v>
      </c>
      <c r="N33" s="8">
        <f t="shared" si="5"/>
        <v>21</v>
      </c>
    </row>
    <row r="34" spans="1:14" ht="12.75">
      <c r="A34" s="1">
        <v>24</v>
      </c>
      <c r="B34" s="2" t="s">
        <v>23</v>
      </c>
      <c r="C34" s="21"/>
      <c r="D34" s="24"/>
      <c r="E34" s="68"/>
      <c r="F34" s="68"/>
      <c r="G34" s="20">
        <f>C34/'П 1'!C32</f>
        <v>0</v>
      </c>
      <c r="H34" s="9">
        <f>E34/'П 1'!C32</f>
        <v>0</v>
      </c>
      <c r="I34" s="9">
        <f t="shared" si="0"/>
        <v>0</v>
      </c>
      <c r="J34" s="8">
        <f t="shared" si="1"/>
        <v>82</v>
      </c>
      <c r="K34" s="8">
        <f t="shared" si="2"/>
        <v>82</v>
      </c>
      <c r="L34" s="19">
        <f t="shared" si="3"/>
        <v>82</v>
      </c>
      <c r="M34" s="21">
        <f t="shared" si="4"/>
        <v>82</v>
      </c>
      <c r="N34" s="8">
        <v>63</v>
      </c>
    </row>
    <row r="35" spans="1:14" ht="12.75">
      <c r="A35" s="1">
        <v>25</v>
      </c>
      <c r="B35" s="2" t="s">
        <v>24</v>
      </c>
      <c r="C35" s="21">
        <v>1</v>
      </c>
      <c r="D35" s="24">
        <v>20</v>
      </c>
      <c r="E35" s="68">
        <v>20</v>
      </c>
      <c r="F35" s="68">
        <v>20</v>
      </c>
      <c r="G35" s="20">
        <f>C35/'П 1'!C33</f>
        <v>0.058823529411764705</v>
      </c>
      <c r="H35" s="9">
        <f>E35/'П 1'!C33</f>
        <v>1.1764705882352942</v>
      </c>
      <c r="I35" s="9">
        <f t="shared" si="0"/>
        <v>1</v>
      </c>
      <c r="J35" s="8">
        <f t="shared" si="1"/>
        <v>26</v>
      </c>
      <c r="K35" s="8">
        <f t="shared" si="2"/>
        <v>37</v>
      </c>
      <c r="L35" s="19">
        <f t="shared" si="3"/>
        <v>1</v>
      </c>
      <c r="M35" s="21">
        <f t="shared" si="4"/>
        <v>16.8</v>
      </c>
      <c r="N35" s="8">
        <f t="shared" si="5"/>
        <v>15</v>
      </c>
    </row>
    <row r="36" spans="1:14" ht="12.75">
      <c r="A36" s="1">
        <v>26</v>
      </c>
      <c r="B36" s="2" t="s">
        <v>25</v>
      </c>
      <c r="C36" s="21">
        <v>4</v>
      </c>
      <c r="D36" s="24">
        <v>620</v>
      </c>
      <c r="E36" s="68">
        <v>620</v>
      </c>
      <c r="F36" s="68"/>
      <c r="G36" s="20">
        <f>C36/'П 1'!C34</f>
        <v>0.20406737018659585</v>
      </c>
      <c r="H36" s="9">
        <f>E36/'П 1'!C34</f>
        <v>31.630442378922357</v>
      </c>
      <c r="I36" s="9">
        <f t="shared" si="0"/>
        <v>0</v>
      </c>
      <c r="J36" s="8">
        <f t="shared" si="1"/>
        <v>10</v>
      </c>
      <c r="K36" s="8">
        <f t="shared" si="2"/>
        <v>4</v>
      </c>
      <c r="L36" s="19">
        <f t="shared" si="3"/>
        <v>33</v>
      </c>
      <c r="M36" s="21">
        <f t="shared" si="4"/>
        <v>19.7</v>
      </c>
      <c r="N36" s="8">
        <f t="shared" si="5"/>
        <v>25</v>
      </c>
    </row>
    <row r="37" spans="1:14" ht="12.75">
      <c r="A37" s="1">
        <v>27</v>
      </c>
      <c r="B37" s="2" t="s">
        <v>26</v>
      </c>
      <c r="C37" s="21">
        <v>2</v>
      </c>
      <c r="D37" s="24">
        <v>500</v>
      </c>
      <c r="E37" s="68">
        <v>500</v>
      </c>
      <c r="F37" s="68"/>
      <c r="G37" s="20">
        <f>C37/'П 1'!C35</f>
        <v>0.043478260869565216</v>
      </c>
      <c r="H37" s="9">
        <f>E37/'П 1'!C35</f>
        <v>10.869565217391305</v>
      </c>
      <c r="I37" s="9">
        <f t="shared" si="0"/>
        <v>0</v>
      </c>
      <c r="J37" s="8">
        <f t="shared" si="1"/>
        <v>35</v>
      </c>
      <c r="K37" s="8">
        <f t="shared" si="2"/>
        <v>19</v>
      </c>
      <c r="L37" s="19">
        <f t="shared" si="3"/>
        <v>33</v>
      </c>
      <c r="M37" s="21">
        <f t="shared" si="4"/>
        <v>29.2</v>
      </c>
      <c r="N37" s="8">
        <f t="shared" si="5"/>
        <v>37</v>
      </c>
    </row>
    <row r="38" spans="1:14" ht="12.75">
      <c r="A38" s="1">
        <v>28</v>
      </c>
      <c r="B38" s="2" t="s">
        <v>27</v>
      </c>
      <c r="C38" s="21"/>
      <c r="D38" s="24"/>
      <c r="E38" s="68"/>
      <c r="F38" s="68"/>
      <c r="G38" s="20">
        <f>C38/'П 1'!C36</f>
        <v>0</v>
      </c>
      <c r="H38" s="9">
        <f>E38/'П 1'!C36</f>
        <v>0</v>
      </c>
      <c r="I38" s="9">
        <f t="shared" si="0"/>
        <v>0</v>
      </c>
      <c r="J38" s="8">
        <f t="shared" si="1"/>
        <v>82</v>
      </c>
      <c r="K38" s="8">
        <f t="shared" si="2"/>
        <v>82</v>
      </c>
      <c r="L38" s="19">
        <f t="shared" si="3"/>
        <v>82</v>
      </c>
      <c r="M38" s="21">
        <f t="shared" si="4"/>
        <v>82</v>
      </c>
      <c r="N38" s="8">
        <v>63</v>
      </c>
    </row>
    <row r="39" spans="1:14" ht="12.75">
      <c r="A39" s="1">
        <v>29</v>
      </c>
      <c r="B39" s="2" t="s">
        <v>28</v>
      </c>
      <c r="C39" s="21"/>
      <c r="D39" s="24"/>
      <c r="E39" s="68"/>
      <c r="F39" s="68"/>
      <c r="G39" s="20">
        <f>C39/'П 1'!C37</f>
        <v>0</v>
      </c>
      <c r="H39" s="9">
        <f>E39/'П 1'!C37</f>
        <v>0</v>
      </c>
      <c r="I39" s="9">
        <f t="shared" si="0"/>
        <v>0</v>
      </c>
      <c r="J39" s="8">
        <f t="shared" si="1"/>
        <v>82</v>
      </c>
      <c r="K39" s="8">
        <f t="shared" si="2"/>
        <v>82</v>
      </c>
      <c r="L39" s="19">
        <f t="shared" si="3"/>
        <v>82</v>
      </c>
      <c r="M39" s="21">
        <f t="shared" si="4"/>
        <v>82</v>
      </c>
      <c r="N39" s="8">
        <v>63</v>
      </c>
    </row>
    <row r="40" spans="1:14" ht="12.75">
      <c r="A40" s="1">
        <v>30</v>
      </c>
      <c r="B40" s="2" t="s">
        <v>29</v>
      </c>
      <c r="C40" s="21"/>
      <c r="D40" s="24"/>
      <c r="E40" s="68"/>
      <c r="F40" s="68"/>
      <c r="G40" s="20">
        <f>C40/'П 1'!C38</f>
        <v>0</v>
      </c>
      <c r="H40" s="9">
        <f>E40/'П 1'!C38</f>
        <v>0</v>
      </c>
      <c r="I40" s="9">
        <f t="shared" si="0"/>
        <v>0</v>
      </c>
      <c r="J40" s="8">
        <f t="shared" si="1"/>
        <v>82</v>
      </c>
      <c r="K40" s="8">
        <f t="shared" si="2"/>
        <v>82</v>
      </c>
      <c r="L40" s="19">
        <f t="shared" si="3"/>
        <v>82</v>
      </c>
      <c r="M40" s="21">
        <f t="shared" si="4"/>
        <v>82</v>
      </c>
      <c r="N40" s="8">
        <v>63</v>
      </c>
    </row>
    <row r="41" spans="1:14" ht="12.75">
      <c r="A41" s="1">
        <v>31</v>
      </c>
      <c r="B41" s="2" t="s">
        <v>30</v>
      </c>
      <c r="C41" s="21">
        <v>1</v>
      </c>
      <c r="D41" s="24">
        <v>200</v>
      </c>
      <c r="E41" s="68">
        <v>200</v>
      </c>
      <c r="F41" s="68">
        <v>200</v>
      </c>
      <c r="G41" s="20">
        <f>C41/'П 1'!C39</f>
        <v>0.01680672268907563</v>
      </c>
      <c r="H41" s="9">
        <f>E41/'П 1'!C39</f>
        <v>3.361344537815126</v>
      </c>
      <c r="I41" s="9">
        <f t="shared" si="0"/>
        <v>1</v>
      </c>
      <c r="J41" s="8">
        <f t="shared" si="1"/>
        <v>44</v>
      </c>
      <c r="K41" s="8">
        <f t="shared" si="2"/>
        <v>31</v>
      </c>
      <c r="L41" s="19">
        <f t="shared" si="3"/>
        <v>1</v>
      </c>
      <c r="M41" s="21">
        <f t="shared" si="4"/>
        <v>18.6</v>
      </c>
      <c r="N41" s="8">
        <f t="shared" si="5"/>
        <v>20</v>
      </c>
    </row>
    <row r="42" spans="1:14" ht="12.75">
      <c r="A42" s="1">
        <v>32</v>
      </c>
      <c r="B42" s="2" t="s">
        <v>31</v>
      </c>
      <c r="C42" s="21">
        <v>3</v>
      </c>
      <c r="D42" s="24">
        <v>60</v>
      </c>
      <c r="E42" s="68">
        <v>60</v>
      </c>
      <c r="F42" s="68">
        <v>60</v>
      </c>
      <c r="G42" s="20">
        <f>C42/'П 1'!C40</f>
        <v>0.05787220548596797</v>
      </c>
      <c r="H42" s="9">
        <f>E42/'П 1'!C40</f>
        <v>1.1574441097193595</v>
      </c>
      <c r="I42" s="9">
        <f t="shared" si="0"/>
        <v>1</v>
      </c>
      <c r="J42" s="8">
        <f t="shared" si="1"/>
        <v>28</v>
      </c>
      <c r="K42" s="8">
        <f t="shared" si="2"/>
        <v>38</v>
      </c>
      <c r="L42" s="19">
        <f t="shared" si="3"/>
        <v>1</v>
      </c>
      <c r="M42" s="21">
        <f t="shared" si="4"/>
        <v>17.5</v>
      </c>
      <c r="N42" s="8">
        <f t="shared" si="5"/>
        <v>17</v>
      </c>
    </row>
    <row r="43" spans="1:14" ht="12.75">
      <c r="A43" s="1">
        <v>33</v>
      </c>
      <c r="B43" s="2" t="s">
        <v>32</v>
      </c>
      <c r="C43" s="21"/>
      <c r="D43" s="24"/>
      <c r="E43" s="68"/>
      <c r="F43" s="68"/>
      <c r="G43" s="20">
        <f>C43/'П 1'!C41</f>
        <v>0</v>
      </c>
      <c r="H43" s="9">
        <f>E43/'П 1'!C41</f>
        <v>0</v>
      </c>
      <c r="I43" s="9">
        <f t="shared" si="0"/>
        <v>0</v>
      </c>
      <c r="J43" s="8">
        <f t="shared" si="1"/>
        <v>82</v>
      </c>
      <c r="K43" s="8">
        <f t="shared" si="2"/>
        <v>82</v>
      </c>
      <c r="L43" s="19">
        <f t="shared" si="3"/>
        <v>82</v>
      </c>
      <c r="M43" s="21">
        <f t="shared" si="4"/>
        <v>82</v>
      </c>
      <c r="N43" s="8">
        <v>63</v>
      </c>
    </row>
    <row r="44" spans="1:14" ht="12.75">
      <c r="A44" s="1">
        <v>34</v>
      </c>
      <c r="B44" s="2" t="s">
        <v>33</v>
      </c>
      <c r="C44" s="21">
        <v>8</v>
      </c>
      <c r="D44" s="24">
        <v>520</v>
      </c>
      <c r="E44" s="68">
        <v>520</v>
      </c>
      <c r="F44" s="68">
        <v>300</v>
      </c>
      <c r="G44" s="20">
        <f>C44/'П 1'!C42</f>
        <v>0.32</v>
      </c>
      <c r="H44" s="9">
        <f>E44/'П 1'!C42</f>
        <v>20.8</v>
      </c>
      <c r="I44" s="9">
        <f t="shared" si="0"/>
        <v>0.5769230769230769</v>
      </c>
      <c r="J44" s="8">
        <f t="shared" si="1"/>
        <v>8</v>
      </c>
      <c r="K44" s="8">
        <f t="shared" si="2"/>
        <v>9</v>
      </c>
      <c r="L44" s="19">
        <f t="shared" si="3"/>
        <v>22</v>
      </c>
      <c r="M44" s="21">
        <f t="shared" si="4"/>
        <v>15.3</v>
      </c>
      <c r="N44" s="8">
        <f t="shared" si="5"/>
        <v>9</v>
      </c>
    </row>
    <row r="45" spans="1:14" ht="12.75">
      <c r="A45" s="1">
        <v>35</v>
      </c>
      <c r="B45" s="2" t="s">
        <v>34</v>
      </c>
      <c r="C45" s="29">
        <v>3</v>
      </c>
      <c r="D45" s="30">
        <v>630</v>
      </c>
      <c r="E45" s="68">
        <v>630</v>
      </c>
      <c r="F45" s="68">
        <v>425</v>
      </c>
      <c r="G45" s="20">
        <f>C45/'П 1'!C43</f>
        <v>0.08823529411764706</v>
      </c>
      <c r="H45" s="9">
        <f>E45/'П 1'!C43</f>
        <v>18.529411764705884</v>
      </c>
      <c r="I45" s="9">
        <f t="shared" si="0"/>
        <v>0.6746031746031746</v>
      </c>
      <c r="J45" s="8">
        <f t="shared" si="1"/>
        <v>19</v>
      </c>
      <c r="K45" s="8">
        <f t="shared" si="2"/>
        <v>10</v>
      </c>
      <c r="L45" s="19">
        <f t="shared" si="3"/>
        <v>18</v>
      </c>
      <c r="M45" s="21">
        <f t="shared" si="4"/>
        <v>15.8</v>
      </c>
      <c r="N45" s="8">
        <f t="shared" si="5"/>
        <v>13</v>
      </c>
    </row>
    <row r="46" spans="1:14" ht="12.75">
      <c r="A46" s="1">
        <v>36</v>
      </c>
      <c r="B46" s="2" t="s">
        <v>35</v>
      </c>
      <c r="C46" s="21">
        <v>2</v>
      </c>
      <c r="D46" s="24">
        <v>400</v>
      </c>
      <c r="E46" s="68">
        <v>400</v>
      </c>
      <c r="F46" s="68">
        <v>200</v>
      </c>
      <c r="G46" s="20">
        <f>C46/'П 1'!C44</f>
        <v>0.0625</v>
      </c>
      <c r="H46" s="9">
        <f>E46/'П 1'!C44</f>
        <v>12.5</v>
      </c>
      <c r="I46" s="9">
        <f t="shared" si="0"/>
        <v>0.5</v>
      </c>
      <c r="J46" s="8">
        <f t="shared" si="1"/>
        <v>25</v>
      </c>
      <c r="K46" s="8">
        <f t="shared" si="2"/>
        <v>16</v>
      </c>
      <c r="L46" s="19">
        <f t="shared" si="3"/>
        <v>23</v>
      </c>
      <c r="M46" s="21">
        <f t="shared" si="4"/>
        <v>21.3</v>
      </c>
      <c r="N46" s="8">
        <f t="shared" si="5"/>
        <v>29</v>
      </c>
    </row>
    <row r="47" spans="1:14" ht="12.75">
      <c r="A47" s="1">
        <v>37</v>
      </c>
      <c r="B47" s="2" t="s">
        <v>36</v>
      </c>
      <c r="C47" s="21"/>
      <c r="D47" s="24"/>
      <c r="E47" s="68"/>
      <c r="F47" s="68"/>
      <c r="G47" s="20">
        <f>C47/'П 1'!C45</f>
        <v>0</v>
      </c>
      <c r="H47" s="9">
        <f>E47/'П 1'!C45</f>
        <v>0</v>
      </c>
      <c r="I47" s="9">
        <f t="shared" si="0"/>
        <v>0</v>
      </c>
      <c r="J47" s="8">
        <f t="shared" si="1"/>
        <v>82</v>
      </c>
      <c r="K47" s="8">
        <f t="shared" si="2"/>
        <v>82</v>
      </c>
      <c r="L47" s="19">
        <f t="shared" si="3"/>
        <v>82</v>
      </c>
      <c r="M47" s="21">
        <f t="shared" si="4"/>
        <v>82</v>
      </c>
      <c r="N47" s="8">
        <v>63</v>
      </c>
    </row>
    <row r="48" spans="1:14" ht="12.75">
      <c r="A48" s="1">
        <v>38</v>
      </c>
      <c r="B48" s="2" t="s">
        <v>37</v>
      </c>
      <c r="C48" s="21">
        <v>2</v>
      </c>
      <c r="D48" s="24">
        <v>40</v>
      </c>
      <c r="E48" s="68">
        <v>40</v>
      </c>
      <c r="F48" s="68">
        <v>20</v>
      </c>
      <c r="G48" s="20">
        <f>C48/'П 1'!C46</f>
        <v>0.10810810810810811</v>
      </c>
      <c r="H48" s="9">
        <f>E48/'П 1'!C46</f>
        <v>2.1621621621621623</v>
      </c>
      <c r="I48" s="9">
        <f t="shared" si="0"/>
        <v>0.5</v>
      </c>
      <c r="J48" s="8">
        <f t="shared" si="1"/>
        <v>15</v>
      </c>
      <c r="K48" s="8">
        <f t="shared" si="2"/>
        <v>32</v>
      </c>
      <c r="L48" s="19">
        <f t="shared" si="3"/>
        <v>23</v>
      </c>
      <c r="M48" s="21">
        <f t="shared" si="4"/>
        <v>24.1</v>
      </c>
      <c r="N48" s="8">
        <f t="shared" si="5"/>
        <v>32</v>
      </c>
    </row>
    <row r="49" spans="1:14" ht="12.75">
      <c r="A49" s="1">
        <v>39</v>
      </c>
      <c r="B49" s="2" t="s">
        <v>38</v>
      </c>
      <c r="C49" s="21">
        <v>2</v>
      </c>
      <c r="D49" s="24">
        <v>40</v>
      </c>
      <c r="E49" s="68">
        <v>40</v>
      </c>
      <c r="F49" s="68">
        <v>40</v>
      </c>
      <c r="G49" s="20">
        <f>C49/'П 1'!C47</f>
        <v>0.10526315789473684</v>
      </c>
      <c r="H49" s="9">
        <f>E49/'П 1'!C47</f>
        <v>2.1052631578947367</v>
      </c>
      <c r="I49" s="9">
        <f t="shared" si="0"/>
        <v>1</v>
      </c>
      <c r="J49" s="8">
        <f t="shared" si="1"/>
        <v>16</v>
      </c>
      <c r="K49" s="8">
        <f t="shared" si="2"/>
        <v>33</v>
      </c>
      <c r="L49" s="19">
        <f t="shared" si="3"/>
        <v>1</v>
      </c>
      <c r="M49" s="21">
        <f t="shared" si="4"/>
        <v>13.600000000000001</v>
      </c>
      <c r="N49" s="8">
        <f t="shared" si="5"/>
        <v>7</v>
      </c>
    </row>
    <row r="50" spans="1:14" ht="12.75">
      <c r="A50" s="1">
        <v>40</v>
      </c>
      <c r="B50" s="2" t="s">
        <v>39</v>
      </c>
      <c r="C50" s="21">
        <v>2</v>
      </c>
      <c r="D50" s="24">
        <v>220</v>
      </c>
      <c r="E50" s="68">
        <v>220</v>
      </c>
      <c r="F50" s="68">
        <v>220</v>
      </c>
      <c r="G50" s="20">
        <f>C50/'П 1'!C48</f>
        <v>0.01904761904761905</v>
      </c>
      <c r="H50" s="9">
        <f>E50/'П 1'!C48</f>
        <v>2.0952380952380953</v>
      </c>
      <c r="I50" s="9">
        <f t="shared" si="0"/>
        <v>1</v>
      </c>
      <c r="J50" s="8">
        <f t="shared" si="1"/>
        <v>43</v>
      </c>
      <c r="K50" s="8">
        <f t="shared" si="2"/>
        <v>34</v>
      </c>
      <c r="L50" s="19">
        <f t="shared" si="3"/>
        <v>1</v>
      </c>
      <c r="M50" s="21">
        <f t="shared" si="4"/>
        <v>19.299999999999997</v>
      </c>
      <c r="N50" s="8">
        <f t="shared" si="5"/>
        <v>22</v>
      </c>
    </row>
    <row r="51" spans="1:14" ht="12.75">
      <c r="A51" s="1">
        <v>41</v>
      </c>
      <c r="B51" s="2" t="s">
        <v>40</v>
      </c>
      <c r="C51" s="21">
        <v>29</v>
      </c>
      <c r="D51" s="24">
        <v>5800</v>
      </c>
      <c r="E51" s="68">
        <v>5800</v>
      </c>
      <c r="F51" s="68">
        <v>2200</v>
      </c>
      <c r="G51" s="20">
        <f>C51/'П 1'!C49</f>
        <v>0.4793388429752066</v>
      </c>
      <c r="H51" s="9">
        <f>E51/'П 1'!C49</f>
        <v>95.86776859504133</v>
      </c>
      <c r="I51" s="9">
        <f t="shared" si="0"/>
        <v>0.3793103448275862</v>
      </c>
      <c r="J51" s="8">
        <f t="shared" si="1"/>
        <v>4</v>
      </c>
      <c r="K51" s="8">
        <f t="shared" si="2"/>
        <v>1</v>
      </c>
      <c r="L51" s="19">
        <f t="shared" si="3"/>
        <v>29</v>
      </c>
      <c r="M51" s="21">
        <f t="shared" si="4"/>
        <v>15.6</v>
      </c>
      <c r="N51" s="8">
        <f t="shared" si="5"/>
        <v>10</v>
      </c>
    </row>
    <row r="52" spans="1:14" ht="12.75">
      <c r="A52" s="1">
        <v>42</v>
      </c>
      <c r="B52" s="2" t="s">
        <v>41</v>
      </c>
      <c r="C52" s="21">
        <v>3</v>
      </c>
      <c r="D52" s="24">
        <v>600</v>
      </c>
      <c r="E52" s="68"/>
      <c r="F52" s="68"/>
      <c r="G52" s="20">
        <f>C52/'П 1'!C50</f>
        <v>0.1003482404692082</v>
      </c>
      <c r="H52" s="9">
        <f>E52/'П 1'!C50</f>
        <v>0</v>
      </c>
      <c r="I52" s="9">
        <f t="shared" si="0"/>
        <v>0</v>
      </c>
      <c r="J52" s="8">
        <f t="shared" si="1"/>
        <v>17</v>
      </c>
      <c r="K52" s="8">
        <f t="shared" si="2"/>
        <v>82</v>
      </c>
      <c r="L52" s="19">
        <f t="shared" si="3"/>
        <v>33</v>
      </c>
      <c r="M52" s="21">
        <f t="shared" si="4"/>
        <v>44.5</v>
      </c>
      <c r="N52" s="8">
        <f t="shared" si="5"/>
        <v>44</v>
      </c>
    </row>
    <row r="53" spans="1:14" ht="12.75">
      <c r="A53" s="1">
        <v>43</v>
      </c>
      <c r="B53" s="2" t="s">
        <v>42</v>
      </c>
      <c r="C53" s="21"/>
      <c r="D53" s="24"/>
      <c r="E53" s="68"/>
      <c r="F53" s="68"/>
      <c r="G53" s="20">
        <f>C53/'П 1'!C51</f>
        <v>0</v>
      </c>
      <c r="H53" s="9">
        <f>E53/'П 1'!C51</f>
        <v>0</v>
      </c>
      <c r="I53" s="9">
        <f t="shared" si="0"/>
        <v>0</v>
      </c>
      <c r="J53" s="8">
        <f t="shared" si="1"/>
        <v>82</v>
      </c>
      <c r="K53" s="8">
        <f t="shared" si="2"/>
        <v>82</v>
      </c>
      <c r="L53" s="19">
        <f t="shared" si="3"/>
        <v>82</v>
      </c>
      <c r="M53" s="21">
        <f t="shared" si="4"/>
        <v>82</v>
      </c>
      <c r="N53" s="8">
        <v>63</v>
      </c>
    </row>
    <row r="54" spans="1:14" ht="12.75">
      <c r="A54" s="1">
        <v>44</v>
      </c>
      <c r="B54" s="2" t="s">
        <v>43</v>
      </c>
      <c r="C54" s="21">
        <v>3</v>
      </c>
      <c r="D54" s="24">
        <v>60</v>
      </c>
      <c r="E54" s="68">
        <v>60</v>
      </c>
      <c r="F54" s="68">
        <v>60</v>
      </c>
      <c r="G54" s="20">
        <f>C54/'П 1'!C52</f>
        <v>0.05357142857142857</v>
      </c>
      <c r="H54" s="9">
        <f>E54/'П 1'!C52</f>
        <v>1.0714285714285714</v>
      </c>
      <c r="I54" s="9">
        <f t="shared" si="0"/>
        <v>1</v>
      </c>
      <c r="J54" s="8">
        <f t="shared" si="1"/>
        <v>30</v>
      </c>
      <c r="K54" s="8">
        <f t="shared" si="2"/>
        <v>39</v>
      </c>
      <c r="L54" s="19">
        <f t="shared" si="3"/>
        <v>1</v>
      </c>
      <c r="M54" s="21">
        <f t="shared" si="4"/>
        <v>18.2</v>
      </c>
      <c r="N54" s="8">
        <f t="shared" si="5"/>
        <v>19</v>
      </c>
    </row>
    <row r="55" spans="1:14" ht="12.75">
      <c r="A55" s="1">
        <v>45</v>
      </c>
      <c r="B55" s="2" t="s">
        <v>44</v>
      </c>
      <c r="C55" s="21">
        <v>1</v>
      </c>
      <c r="D55" s="24">
        <v>200</v>
      </c>
      <c r="E55" s="68">
        <v>200</v>
      </c>
      <c r="F55" s="68"/>
      <c r="G55" s="20">
        <f>C55/'П 1'!C53</f>
        <v>0.05263157894736842</v>
      </c>
      <c r="H55" s="9">
        <f>E55/'П 1'!C53</f>
        <v>10.526315789473685</v>
      </c>
      <c r="I55" s="9">
        <f t="shared" si="0"/>
        <v>0</v>
      </c>
      <c r="J55" s="8">
        <f t="shared" si="1"/>
        <v>31</v>
      </c>
      <c r="K55" s="8">
        <f t="shared" si="2"/>
        <v>20</v>
      </c>
      <c r="L55" s="19">
        <f t="shared" si="3"/>
        <v>33</v>
      </c>
      <c r="M55" s="21">
        <f t="shared" si="4"/>
        <v>28.7</v>
      </c>
      <c r="N55" s="8">
        <f t="shared" si="5"/>
        <v>35</v>
      </c>
    </row>
    <row r="56" spans="1:14" ht="12.75">
      <c r="A56" s="1">
        <v>46</v>
      </c>
      <c r="B56" s="2" t="s">
        <v>45</v>
      </c>
      <c r="C56" s="21">
        <v>3</v>
      </c>
      <c r="D56" s="24">
        <v>420</v>
      </c>
      <c r="E56" s="68">
        <v>420</v>
      </c>
      <c r="F56" s="68"/>
      <c r="G56" s="20">
        <f>C56/'П 1'!C54</f>
        <v>0.058823529411764705</v>
      </c>
      <c r="H56" s="9">
        <f>E56/'П 1'!C54</f>
        <v>8.235294117647058</v>
      </c>
      <c r="I56" s="9">
        <f t="shared" si="0"/>
        <v>0</v>
      </c>
      <c r="J56" s="8">
        <f t="shared" si="1"/>
        <v>26</v>
      </c>
      <c r="K56" s="8">
        <f t="shared" si="2"/>
        <v>24</v>
      </c>
      <c r="L56" s="19">
        <f t="shared" si="3"/>
        <v>33</v>
      </c>
      <c r="M56" s="21">
        <f t="shared" si="4"/>
        <v>28.9</v>
      </c>
      <c r="N56" s="8">
        <f t="shared" si="5"/>
        <v>36</v>
      </c>
    </row>
    <row r="57" spans="1:14" ht="12.75">
      <c r="A57" s="1">
        <v>47</v>
      </c>
      <c r="B57" s="2" t="s">
        <v>46</v>
      </c>
      <c r="C57" s="21"/>
      <c r="D57" s="24"/>
      <c r="E57" s="68"/>
      <c r="F57" s="68"/>
      <c r="G57" s="20">
        <f>C57/'П 1'!C55</f>
        <v>0</v>
      </c>
      <c r="H57" s="9">
        <f>E57/'П 1'!C55</f>
        <v>0</v>
      </c>
      <c r="I57" s="9">
        <f t="shared" si="0"/>
        <v>0</v>
      </c>
      <c r="J57" s="8">
        <f t="shared" si="1"/>
        <v>82</v>
      </c>
      <c r="K57" s="8">
        <f t="shared" si="2"/>
        <v>82</v>
      </c>
      <c r="L57" s="19">
        <f t="shared" si="3"/>
        <v>82</v>
      </c>
      <c r="M57" s="21">
        <f t="shared" si="4"/>
        <v>82</v>
      </c>
      <c r="N57" s="8">
        <v>63</v>
      </c>
    </row>
    <row r="58" spans="1:14" ht="12.75">
      <c r="A58" s="1">
        <v>48</v>
      </c>
      <c r="B58" s="2" t="s">
        <v>47</v>
      </c>
      <c r="C58" s="21"/>
      <c r="D58" s="24"/>
      <c r="E58" s="68"/>
      <c r="F58" s="68"/>
      <c r="G58" s="20">
        <f>C58/'П 1'!C56</f>
        <v>0</v>
      </c>
      <c r="H58" s="9">
        <f>E58/'П 1'!C56</f>
        <v>0</v>
      </c>
      <c r="I58" s="9">
        <f t="shared" si="0"/>
        <v>0</v>
      </c>
      <c r="J58" s="8">
        <f t="shared" si="1"/>
        <v>82</v>
      </c>
      <c r="K58" s="8">
        <f t="shared" si="2"/>
        <v>82</v>
      </c>
      <c r="L58" s="19">
        <f t="shared" si="3"/>
        <v>82</v>
      </c>
      <c r="M58" s="21">
        <f t="shared" si="4"/>
        <v>82</v>
      </c>
      <c r="N58" s="8">
        <v>63</v>
      </c>
    </row>
    <row r="59" spans="1:14" ht="12.75">
      <c r="A59" s="1">
        <v>49</v>
      </c>
      <c r="B59" s="2" t="s">
        <v>48</v>
      </c>
      <c r="C59" s="21"/>
      <c r="D59" s="24"/>
      <c r="E59" s="68"/>
      <c r="F59" s="68"/>
      <c r="G59" s="20">
        <f>C59/'П 1'!C57</f>
        <v>0</v>
      </c>
      <c r="H59" s="9">
        <f>E59/'П 1'!C57</f>
        <v>0</v>
      </c>
      <c r="I59" s="9">
        <f t="shared" si="0"/>
        <v>0</v>
      </c>
      <c r="J59" s="8">
        <f t="shared" si="1"/>
        <v>82</v>
      </c>
      <c r="K59" s="8">
        <f t="shared" si="2"/>
        <v>82</v>
      </c>
      <c r="L59" s="19">
        <f t="shared" si="3"/>
        <v>82</v>
      </c>
      <c r="M59" s="21">
        <f t="shared" si="4"/>
        <v>82</v>
      </c>
      <c r="N59" s="8">
        <v>63</v>
      </c>
    </row>
    <row r="60" spans="1:14" ht="12.75">
      <c r="A60" s="1">
        <v>50</v>
      </c>
      <c r="B60" s="2" t="s">
        <v>49</v>
      </c>
      <c r="C60" s="21">
        <v>1</v>
      </c>
      <c r="D60" s="24">
        <v>20</v>
      </c>
      <c r="E60" s="68">
        <v>20</v>
      </c>
      <c r="F60" s="68">
        <v>20</v>
      </c>
      <c r="G60" s="20">
        <f>C60/'П 1'!C58</f>
        <v>0.041666666666666664</v>
      </c>
      <c r="H60" s="9">
        <f>E60/'П 1'!C58</f>
        <v>0.8333333333333334</v>
      </c>
      <c r="I60" s="9">
        <f t="shared" si="0"/>
        <v>1</v>
      </c>
      <c r="J60" s="8">
        <f t="shared" si="1"/>
        <v>36</v>
      </c>
      <c r="K60" s="8">
        <f t="shared" si="2"/>
        <v>42</v>
      </c>
      <c r="L60" s="19">
        <f t="shared" si="3"/>
        <v>1</v>
      </c>
      <c r="M60" s="21">
        <f t="shared" si="4"/>
        <v>20.3</v>
      </c>
      <c r="N60" s="8">
        <f t="shared" si="5"/>
        <v>27</v>
      </c>
    </row>
    <row r="61" spans="1:14" ht="12.75">
      <c r="A61" s="1">
        <v>51</v>
      </c>
      <c r="B61" s="2" t="s">
        <v>50</v>
      </c>
      <c r="C61" s="21">
        <v>7</v>
      </c>
      <c r="D61" s="24">
        <v>1220</v>
      </c>
      <c r="E61" s="68">
        <v>1220</v>
      </c>
      <c r="F61" s="68">
        <v>400</v>
      </c>
      <c r="G61" s="20">
        <f>C61/'П 1'!C59</f>
        <v>0.15555555555555556</v>
      </c>
      <c r="H61" s="9">
        <f>E61/'П 1'!C59</f>
        <v>27.11111111111111</v>
      </c>
      <c r="I61" s="9">
        <f t="shared" si="0"/>
        <v>0.32786885245901637</v>
      </c>
      <c r="J61" s="8">
        <f t="shared" si="1"/>
        <v>12</v>
      </c>
      <c r="K61" s="8">
        <f t="shared" si="2"/>
        <v>5</v>
      </c>
      <c r="L61" s="19">
        <f t="shared" si="3"/>
        <v>31</v>
      </c>
      <c r="M61" s="21">
        <f t="shared" si="4"/>
        <v>19.4</v>
      </c>
      <c r="N61" s="8">
        <f t="shared" si="5"/>
        <v>23</v>
      </c>
    </row>
    <row r="62" spans="1:14" ht="12.75">
      <c r="A62" s="1">
        <v>52</v>
      </c>
      <c r="B62" s="2" t="s">
        <v>51</v>
      </c>
      <c r="C62" s="21"/>
      <c r="D62" s="24"/>
      <c r="E62" s="68"/>
      <c r="F62" s="68"/>
      <c r="G62" s="20">
        <f>C62/'П 1'!C60</f>
        <v>0</v>
      </c>
      <c r="H62" s="9">
        <f>E62/'П 1'!C60</f>
        <v>0</v>
      </c>
      <c r="I62" s="9">
        <f t="shared" si="0"/>
        <v>0</v>
      </c>
      <c r="J62" s="8">
        <f t="shared" si="1"/>
        <v>82</v>
      </c>
      <c r="K62" s="8">
        <f t="shared" si="2"/>
        <v>82</v>
      </c>
      <c r="L62" s="19">
        <f t="shared" si="3"/>
        <v>82</v>
      </c>
      <c r="M62" s="21">
        <f t="shared" si="4"/>
        <v>82</v>
      </c>
      <c r="N62" s="8">
        <v>63</v>
      </c>
    </row>
    <row r="63" spans="1:14" ht="12.75">
      <c r="A63" s="1">
        <v>53</v>
      </c>
      <c r="B63" s="2" t="s">
        <v>52</v>
      </c>
      <c r="C63" s="21"/>
      <c r="D63" s="24"/>
      <c r="E63" s="68"/>
      <c r="F63" s="68"/>
      <c r="G63" s="20">
        <f>C63/'П 1'!C61</f>
        <v>0</v>
      </c>
      <c r="H63" s="9">
        <f>E63/'П 1'!C61</f>
        <v>0</v>
      </c>
      <c r="I63" s="9">
        <f t="shared" si="0"/>
        <v>0</v>
      </c>
      <c r="J63" s="8">
        <f t="shared" si="1"/>
        <v>82</v>
      </c>
      <c r="K63" s="8">
        <f t="shared" si="2"/>
        <v>82</v>
      </c>
      <c r="L63" s="19">
        <f t="shared" si="3"/>
        <v>82</v>
      </c>
      <c r="M63" s="21">
        <f t="shared" si="4"/>
        <v>82</v>
      </c>
      <c r="N63" s="8">
        <v>63</v>
      </c>
    </row>
    <row r="64" spans="1:14" ht="12.75">
      <c r="A64" s="1">
        <v>54</v>
      </c>
      <c r="B64" s="2" t="s">
        <v>53</v>
      </c>
      <c r="C64" s="21">
        <v>3</v>
      </c>
      <c r="D64" s="24">
        <v>600</v>
      </c>
      <c r="E64" s="68">
        <v>600</v>
      </c>
      <c r="F64" s="68"/>
      <c r="G64" s="20">
        <f>C64/'П 1'!C62</f>
        <v>0.05172413793103448</v>
      </c>
      <c r="H64" s="9">
        <f>E64/'П 1'!C62</f>
        <v>10.344827586206897</v>
      </c>
      <c r="I64" s="9">
        <f t="shared" si="0"/>
        <v>0</v>
      </c>
      <c r="J64" s="8">
        <f t="shared" si="1"/>
        <v>32</v>
      </c>
      <c r="K64" s="8">
        <f t="shared" si="2"/>
        <v>21</v>
      </c>
      <c r="L64" s="19">
        <f t="shared" si="3"/>
        <v>33</v>
      </c>
      <c r="M64" s="21">
        <f t="shared" si="4"/>
        <v>29.2</v>
      </c>
      <c r="N64" s="8">
        <f t="shared" si="5"/>
        <v>37</v>
      </c>
    </row>
    <row r="65" spans="1:14" ht="12.75">
      <c r="A65" s="1">
        <v>55</v>
      </c>
      <c r="B65" s="2" t="s">
        <v>54</v>
      </c>
      <c r="C65" s="21"/>
      <c r="D65" s="24"/>
      <c r="E65" s="68"/>
      <c r="F65" s="68"/>
      <c r="G65" s="20">
        <f>C65/'П 1'!C63</f>
        <v>0</v>
      </c>
      <c r="H65" s="9">
        <f>E65/'П 1'!C63</f>
        <v>0</v>
      </c>
      <c r="I65" s="9">
        <f t="shared" si="0"/>
        <v>0</v>
      </c>
      <c r="J65" s="8">
        <f t="shared" si="1"/>
        <v>82</v>
      </c>
      <c r="K65" s="8">
        <f t="shared" si="2"/>
        <v>82</v>
      </c>
      <c r="L65" s="19">
        <f t="shared" si="3"/>
        <v>82</v>
      </c>
      <c r="M65" s="21">
        <f t="shared" si="4"/>
        <v>82</v>
      </c>
      <c r="N65" s="8">
        <v>63</v>
      </c>
    </row>
    <row r="66" spans="1:14" ht="12.75">
      <c r="A66" s="1">
        <v>56</v>
      </c>
      <c r="B66" s="2" t="s">
        <v>55</v>
      </c>
      <c r="C66" s="21">
        <v>5</v>
      </c>
      <c r="D66" s="24">
        <v>1100</v>
      </c>
      <c r="E66" s="68">
        <v>1100</v>
      </c>
      <c r="F66" s="68">
        <v>1100</v>
      </c>
      <c r="G66" s="20">
        <f>C66/'П 1'!C64</f>
        <v>0.1</v>
      </c>
      <c r="H66" s="9">
        <f>E66/'П 1'!C64</f>
        <v>22</v>
      </c>
      <c r="I66" s="9">
        <f t="shared" si="0"/>
        <v>1</v>
      </c>
      <c r="J66" s="8">
        <f t="shared" si="1"/>
        <v>18</v>
      </c>
      <c r="K66" s="8">
        <f t="shared" si="2"/>
        <v>8</v>
      </c>
      <c r="L66" s="19">
        <f t="shared" si="3"/>
        <v>1</v>
      </c>
      <c r="M66" s="21">
        <f t="shared" si="4"/>
        <v>6.5</v>
      </c>
      <c r="N66" s="8">
        <f t="shared" si="5"/>
        <v>2</v>
      </c>
    </row>
    <row r="67" spans="1:14" ht="12.75">
      <c r="A67" s="1">
        <v>57</v>
      </c>
      <c r="B67" s="2" t="s">
        <v>56</v>
      </c>
      <c r="C67" s="21">
        <v>3</v>
      </c>
      <c r="D67" s="24">
        <v>600</v>
      </c>
      <c r="E67" s="68">
        <v>600</v>
      </c>
      <c r="F67" s="68">
        <v>200</v>
      </c>
      <c r="G67" s="20">
        <f>C67/'П 1'!C65</f>
        <v>0.03389830508474576</v>
      </c>
      <c r="H67" s="9">
        <f>E67/'П 1'!C65</f>
        <v>6.779661016949152</v>
      </c>
      <c r="I67" s="9">
        <f t="shared" si="0"/>
        <v>0.3333333333333333</v>
      </c>
      <c r="J67" s="8">
        <f t="shared" si="1"/>
        <v>39</v>
      </c>
      <c r="K67" s="8">
        <f t="shared" si="2"/>
        <v>26</v>
      </c>
      <c r="L67" s="19">
        <f t="shared" si="3"/>
        <v>30</v>
      </c>
      <c r="M67" s="21">
        <f t="shared" si="4"/>
        <v>30.6</v>
      </c>
      <c r="N67" s="8">
        <f t="shared" si="5"/>
        <v>40</v>
      </c>
    </row>
    <row r="68" spans="1:14" ht="12.75">
      <c r="A68" s="1">
        <v>58</v>
      </c>
      <c r="B68" s="2" t="s">
        <v>57</v>
      </c>
      <c r="C68" s="21">
        <v>1</v>
      </c>
      <c r="D68" s="24">
        <v>200</v>
      </c>
      <c r="E68" s="68">
        <v>200</v>
      </c>
      <c r="F68" s="68">
        <v>200</v>
      </c>
      <c r="G68" s="20">
        <f>C68/'П 1'!C66</f>
        <v>0.02564102564102564</v>
      </c>
      <c r="H68" s="9">
        <f>E68/'П 1'!C66</f>
        <v>5.128205128205129</v>
      </c>
      <c r="I68" s="9">
        <f t="shared" si="0"/>
        <v>1</v>
      </c>
      <c r="J68" s="8">
        <f t="shared" si="1"/>
        <v>41</v>
      </c>
      <c r="K68" s="8">
        <f t="shared" si="2"/>
        <v>29</v>
      </c>
      <c r="L68" s="19">
        <f t="shared" si="3"/>
        <v>1</v>
      </c>
      <c r="M68" s="21">
        <f t="shared" si="4"/>
        <v>17.4</v>
      </c>
      <c r="N68" s="8">
        <f t="shared" si="5"/>
        <v>16</v>
      </c>
    </row>
    <row r="69" spans="1:14" ht="12.75">
      <c r="A69" s="1">
        <v>59</v>
      </c>
      <c r="B69" s="2" t="s">
        <v>58</v>
      </c>
      <c r="C69" s="21"/>
      <c r="D69" s="24"/>
      <c r="E69" s="68"/>
      <c r="F69" s="68"/>
      <c r="G69" s="20">
        <f>C69/'П 1'!C67</f>
        <v>0</v>
      </c>
      <c r="H69" s="9">
        <f>E69/'П 1'!C67</f>
        <v>0</v>
      </c>
      <c r="I69" s="9">
        <f t="shared" si="0"/>
        <v>0</v>
      </c>
      <c r="J69" s="8">
        <f t="shared" si="1"/>
        <v>82</v>
      </c>
      <c r="K69" s="8">
        <f t="shared" si="2"/>
        <v>82</v>
      </c>
      <c r="L69" s="19">
        <f t="shared" si="3"/>
        <v>82</v>
      </c>
      <c r="M69" s="21">
        <f t="shared" si="4"/>
        <v>82</v>
      </c>
      <c r="N69" s="8">
        <v>63</v>
      </c>
    </row>
    <row r="70" spans="1:14" ht="12.75">
      <c r="A70" s="1">
        <v>60</v>
      </c>
      <c r="B70" s="2" t="s">
        <v>59</v>
      </c>
      <c r="C70" s="21">
        <v>5</v>
      </c>
      <c r="D70" s="24">
        <v>695</v>
      </c>
      <c r="E70" s="68">
        <v>695</v>
      </c>
      <c r="F70" s="68">
        <v>445</v>
      </c>
      <c r="G70" s="20">
        <f>C70/'П 1'!C68</f>
        <v>0.08064516129032258</v>
      </c>
      <c r="H70" s="9">
        <f>E70/'П 1'!C68</f>
        <v>11.209677419354838</v>
      </c>
      <c r="I70" s="9">
        <f t="shared" si="0"/>
        <v>0.6402877697841727</v>
      </c>
      <c r="J70" s="8">
        <f t="shared" si="1"/>
        <v>21</v>
      </c>
      <c r="K70" s="8">
        <f t="shared" si="2"/>
        <v>18</v>
      </c>
      <c r="L70" s="19">
        <f t="shared" si="3"/>
        <v>20</v>
      </c>
      <c r="M70" s="21">
        <f t="shared" si="4"/>
        <v>19.6</v>
      </c>
      <c r="N70" s="8">
        <f t="shared" si="5"/>
        <v>24</v>
      </c>
    </row>
    <row r="71" spans="1:14" ht="12.75">
      <c r="A71" s="1">
        <v>61</v>
      </c>
      <c r="B71" s="2" t="s">
        <v>60</v>
      </c>
      <c r="C71" s="21">
        <v>7</v>
      </c>
      <c r="D71" s="24">
        <v>1400</v>
      </c>
      <c r="E71" s="68">
        <v>1400</v>
      </c>
      <c r="F71" s="68"/>
      <c r="G71" s="20">
        <f>C71/'П 1'!C69</f>
        <v>0.3684210526315789</v>
      </c>
      <c r="H71" s="9">
        <f>E71/'П 1'!C69</f>
        <v>73.6842105263158</v>
      </c>
      <c r="I71" s="9">
        <f t="shared" si="0"/>
        <v>0</v>
      </c>
      <c r="J71" s="8">
        <f t="shared" si="1"/>
        <v>5</v>
      </c>
      <c r="K71" s="8">
        <f t="shared" si="2"/>
        <v>2</v>
      </c>
      <c r="L71" s="19">
        <f t="shared" si="3"/>
        <v>33</v>
      </c>
      <c r="M71" s="21">
        <f t="shared" si="4"/>
        <v>18.1</v>
      </c>
      <c r="N71" s="8">
        <f t="shared" si="5"/>
        <v>18</v>
      </c>
    </row>
    <row r="72" spans="1:14" ht="12.75">
      <c r="A72" s="1">
        <v>62</v>
      </c>
      <c r="B72" s="2" t="s">
        <v>61</v>
      </c>
      <c r="C72" s="21"/>
      <c r="D72" s="24"/>
      <c r="E72" s="68"/>
      <c r="F72" s="68"/>
      <c r="G72" s="20">
        <f>C72/'П 1'!C70</f>
        <v>0</v>
      </c>
      <c r="H72" s="9">
        <f>E72/'П 1'!C70</f>
        <v>0</v>
      </c>
      <c r="I72" s="9">
        <f t="shared" si="0"/>
        <v>0</v>
      </c>
      <c r="J72" s="8">
        <f t="shared" si="1"/>
        <v>82</v>
      </c>
      <c r="K72" s="8">
        <f t="shared" si="2"/>
        <v>82</v>
      </c>
      <c r="L72" s="19">
        <f t="shared" si="3"/>
        <v>82</v>
      </c>
      <c r="M72" s="21">
        <f t="shared" si="4"/>
        <v>82</v>
      </c>
      <c r="N72" s="8">
        <v>63</v>
      </c>
    </row>
    <row r="73" spans="1:14" ht="12.75">
      <c r="A73" s="1">
        <v>63</v>
      </c>
      <c r="B73" s="2" t="s">
        <v>62</v>
      </c>
      <c r="C73" s="21"/>
      <c r="D73" s="24"/>
      <c r="E73" s="68"/>
      <c r="F73" s="68"/>
      <c r="G73" s="20">
        <f>C73/'П 1'!C71</f>
        <v>0</v>
      </c>
      <c r="H73" s="9">
        <f>E73/'П 1'!C71</f>
        <v>0</v>
      </c>
      <c r="I73" s="9">
        <f t="shared" si="0"/>
        <v>0</v>
      </c>
      <c r="J73" s="8">
        <f t="shared" si="1"/>
        <v>82</v>
      </c>
      <c r="K73" s="8">
        <f t="shared" si="2"/>
        <v>82</v>
      </c>
      <c r="L73" s="19">
        <f t="shared" si="3"/>
        <v>82</v>
      </c>
      <c r="M73" s="21">
        <f t="shared" si="4"/>
        <v>82</v>
      </c>
      <c r="N73" s="8">
        <v>63</v>
      </c>
    </row>
    <row r="74" spans="1:14" ht="12.75">
      <c r="A74" s="1">
        <v>64</v>
      </c>
      <c r="B74" s="2" t="s">
        <v>63</v>
      </c>
      <c r="C74" s="21"/>
      <c r="D74" s="24"/>
      <c r="E74" s="68"/>
      <c r="F74" s="68"/>
      <c r="G74" s="20">
        <f>C74/'П 1'!C72</f>
        <v>0</v>
      </c>
      <c r="H74" s="9">
        <f>E74/'П 1'!C72</f>
        <v>0</v>
      </c>
      <c r="I74" s="9">
        <f t="shared" si="0"/>
        <v>0</v>
      </c>
      <c r="J74" s="8">
        <f t="shared" si="1"/>
        <v>82</v>
      </c>
      <c r="K74" s="8">
        <f t="shared" si="2"/>
        <v>82</v>
      </c>
      <c r="L74" s="19">
        <f t="shared" si="3"/>
        <v>82</v>
      </c>
      <c r="M74" s="21">
        <f t="shared" si="4"/>
        <v>82</v>
      </c>
      <c r="N74" s="8">
        <v>63</v>
      </c>
    </row>
    <row r="75" spans="1:14" ht="12.75">
      <c r="A75" s="1">
        <v>65</v>
      </c>
      <c r="B75" s="2" t="s">
        <v>64</v>
      </c>
      <c r="C75" s="21">
        <v>7</v>
      </c>
      <c r="D75" s="24">
        <v>1040</v>
      </c>
      <c r="E75" s="68">
        <v>1040</v>
      </c>
      <c r="F75" s="68">
        <v>340</v>
      </c>
      <c r="G75" s="20">
        <f>C75/'П 1'!C73</f>
        <v>0.12389380530973451</v>
      </c>
      <c r="H75" s="9">
        <f>E75/'П 1'!C73</f>
        <v>18.4070796460177</v>
      </c>
      <c r="I75" s="9">
        <f t="shared" si="0"/>
        <v>0.3269230769230769</v>
      </c>
      <c r="J75" s="8">
        <f t="shared" si="1"/>
        <v>13</v>
      </c>
      <c r="K75" s="8">
        <f t="shared" si="2"/>
        <v>11</v>
      </c>
      <c r="L75" s="19">
        <f t="shared" si="3"/>
        <v>32</v>
      </c>
      <c r="M75" s="21">
        <f t="shared" si="4"/>
        <v>21.9</v>
      </c>
      <c r="N75" s="8">
        <f t="shared" si="5"/>
        <v>30</v>
      </c>
    </row>
    <row r="76" spans="1:14" ht="12.75">
      <c r="A76" s="1">
        <v>66</v>
      </c>
      <c r="B76" s="2" t="s">
        <v>65</v>
      </c>
      <c r="C76" s="21"/>
      <c r="D76" s="24"/>
      <c r="E76" s="68"/>
      <c r="F76" s="68"/>
      <c r="G76" s="20">
        <f>C76/'П 1'!C74</f>
        <v>0</v>
      </c>
      <c r="H76" s="9">
        <f>E76/'П 1'!C74</f>
        <v>0</v>
      </c>
      <c r="I76" s="9">
        <f aca="true" t="shared" si="6" ref="I76:I92">IF(E76=0,0,F76/E76)</f>
        <v>0</v>
      </c>
      <c r="J76" s="8">
        <f aca="true" t="shared" si="7" ref="J76:J92">IF(G76=0,82,RANK(G76,G$11:G$92,0))</f>
        <v>82</v>
      </c>
      <c r="K76" s="8">
        <f aca="true" t="shared" si="8" ref="K76:K92">IF(H76=0,82,RANK(H76,H$11:H$92,0))</f>
        <v>82</v>
      </c>
      <c r="L76" s="19">
        <f aca="true" t="shared" si="9" ref="L76:L92">IF(G76=0,82,RANK(I76,I$11:I$92,0))</f>
        <v>82</v>
      </c>
      <c r="M76" s="21">
        <f aca="true" t="shared" si="10" ref="M76:M92">0.2*J76+K76*0.3+0.5*L76</f>
        <v>82</v>
      </c>
      <c r="N76" s="8">
        <v>63</v>
      </c>
    </row>
    <row r="77" spans="1:14" ht="12.75">
      <c r="A77" s="1">
        <v>67</v>
      </c>
      <c r="B77" s="2" t="s">
        <v>66</v>
      </c>
      <c r="C77" s="21"/>
      <c r="D77" s="24"/>
      <c r="E77" s="68"/>
      <c r="F77" s="68"/>
      <c r="G77" s="20">
        <f>C77/'П 1'!C75</f>
        <v>0</v>
      </c>
      <c r="H77" s="9">
        <f>E77/'П 1'!C75</f>
        <v>0</v>
      </c>
      <c r="I77" s="9">
        <f t="shared" si="6"/>
        <v>0</v>
      </c>
      <c r="J77" s="8">
        <f t="shared" si="7"/>
        <v>82</v>
      </c>
      <c r="K77" s="8">
        <f t="shared" si="8"/>
        <v>82</v>
      </c>
      <c r="L77" s="19">
        <f t="shared" si="9"/>
        <v>82</v>
      </c>
      <c r="M77" s="21">
        <f t="shared" si="10"/>
        <v>82</v>
      </c>
      <c r="N77" s="8">
        <v>63</v>
      </c>
    </row>
    <row r="78" spans="1:14" ht="12.75">
      <c r="A78" s="1">
        <v>68</v>
      </c>
      <c r="B78" s="2" t="s">
        <v>67</v>
      </c>
      <c r="C78" s="21"/>
      <c r="D78" s="24"/>
      <c r="E78" s="68"/>
      <c r="F78" s="68"/>
      <c r="G78" s="20">
        <f>C78/'П 1'!C76</f>
        <v>0</v>
      </c>
      <c r="H78" s="9">
        <f>E78/'П 1'!C76</f>
        <v>0</v>
      </c>
      <c r="I78" s="9">
        <f t="shared" si="6"/>
        <v>0</v>
      </c>
      <c r="J78" s="8">
        <f t="shared" si="7"/>
        <v>82</v>
      </c>
      <c r="K78" s="8">
        <f t="shared" si="8"/>
        <v>82</v>
      </c>
      <c r="L78" s="19">
        <f t="shared" si="9"/>
        <v>82</v>
      </c>
      <c r="M78" s="21">
        <f t="shared" si="10"/>
        <v>82</v>
      </c>
      <c r="N78" s="8">
        <v>63</v>
      </c>
    </row>
    <row r="79" spans="1:14" ht="12.75">
      <c r="A79" s="1">
        <v>69</v>
      </c>
      <c r="B79" s="2" t="s">
        <v>68</v>
      </c>
      <c r="C79" s="21"/>
      <c r="D79" s="24"/>
      <c r="E79" s="68"/>
      <c r="F79" s="68"/>
      <c r="G79" s="20">
        <f>C79/'П 1'!C77</f>
        <v>0</v>
      </c>
      <c r="H79" s="9">
        <f>E79/'П 1'!C77</f>
        <v>0</v>
      </c>
      <c r="I79" s="9">
        <f t="shared" si="6"/>
        <v>0</v>
      </c>
      <c r="J79" s="8">
        <f t="shared" si="7"/>
        <v>82</v>
      </c>
      <c r="K79" s="8">
        <f t="shared" si="8"/>
        <v>82</v>
      </c>
      <c r="L79" s="19">
        <f t="shared" si="9"/>
        <v>82</v>
      </c>
      <c r="M79" s="21">
        <f t="shared" si="10"/>
        <v>82</v>
      </c>
      <c r="N79" s="8">
        <v>63</v>
      </c>
    </row>
    <row r="80" spans="1:14" ht="12.75">
      <c r="A80" s="1">
        <v>70</v>
      </c>
      <c r="B80" s="2" t="s">
        <v>69</v>
      </c>
      <c r="C80" s="21">
        <v>2</v>
      </c>
      <c r="D80" s="24">
        <v>400</v>
      </c>
      <c r="E80" s="68">
        <v>400</v>
      </c>
      <c r="F80" s="68">
        <v>200</v>
      </c>
      <c r="G80" s="20">
        <f>C80/'П 1'!C78</f>
        <v>0.05714285714285714</v>
      </c>
      <c r="H80" s="9">
        <f>E80/'П 1'!C78</f>
        <v>11.428571428571429</v>
      </c>
      <c r="I80" s="9">
        <f t="shared" si="6"/>
        <v>0.5</v>
      </c>
      <c r="J80" s="8">
        <f t="shared" si="7"/>
        <v>29</v>
      </c>
      <c r="K80" s="8">
        <f t="shared" si="8"/>
        <v>17</v>
      </c>
      <c r="L80" s="19">
        <f t="shared" si="9"/>
        <v>23</v>
      </c>
      <c r="M80" s="21">
        <f t="shared" si="10"/>
        <v>22.4</v>
      </c>
      <c r="N80" s="8">
        <f aca="true" t="shared" si="11" ref="N80:N91">IF(G80=0,82,RANK(M80,M$11:M$92,1))</f>
        <v>31</v>
      </c>
    </row>
    <row r="81" spans="1:14" ht="12.75">
      <c r="A81" s="1">
        <v>71</v>
      </c>
      <c r="B81" s="2" t="s">
        <v>70</v>
      </c>
      <c r="C81" s="21">
        <v>3</v>
      </c>
      <c r="D81" s="24">
        <v>600</v>
      </c>
      <c r="E81" s="68">
        <v>600</v>
      </c>
      <c r="F81" s="68"/>
      <c r="G81" s="20">
        <f>C81/'П 1'!C79</f>
        <v>0.07692307692307693</v>
      </c>
      <c r="H81" s="9">
        <f>E81/'П 1'!C79</f>
        <v>15.384615384615385</v>
      </c>
      <c r="I81" s="9">
        <f t="shared" si="6"/>
        <v>0</v>
      </c>
      <c r="J81" s="8">
        <f t="shared" si="7"/>
        <v>22</v>
      </c>
      <c r="K81" s="8">
        <f t="shared" si="8"/>
        <v>13</v>
      </c>
      <c r="L81" s="19">
        <f t="shared" si="9"/>
        <v>33</v>
      </c>
      <c r="M81" s="21">
        <f t="shared" si="10"/>
        <v>24.8</v>
      </c>
      <c r="N81" s="8">
        <f t="shared" si="11"/>
        <v>34</v>
      </c>
    </row>
    <row r="82" spans="1:14" ht="12.75">
      <c r="A82" s="1">
        <v>72</v>
      </c>
      <c r="B82" s="2" t="s">
        <v>71</v>
      </c>
      <c r="C82" s="21">
        <v>1</v>
      </c>
      <c r="D82" s="24">
        <v>25</v>
      </c>
      <c r="E82" s="68">
        <v>25</v>
      </c>
      <c r="F82" s="68">
        <v>25</v>
      </c>
      <c r="G82" s="20">
        <f>C82/'П 1'!C80</f>
        <v>0.037037037037037035</v>
      </c>
      <c r="H82" s="9">
        <f>E82/'П 1'!C80</f>
        <v>0.9259259259259259</v>
      </c>
      <c r="I82" s="9">
        <f t="shared" si="6"/>
        <v>1</v>
      </c>
      <c r="J82" s="8">
        <f t="shared" si="7"/>
        <v>38</v>
      </c>
      <c r="K82" s="8">
        <f t="shared" si="8"/>
        <v>41</v>
      </c>
      <c r="L82" s="19">
        <f t="shared" si="9"/>
        <v>1</v>
      </c>
      <c r="M82" s="21">
        <f t="shared" si="10"/>
        <v>20.4</v>
      </c>
      <c r="N82" s="8">
        <f t="shared" si="11"/>
        <v>28</v>
      </c>
    </row>
    <row r="83" spans="1:14" ht="12.75">
      <c r="A83" s="1">
        <v>73</v>
      </c>
      <c r="B83" s="2" t="s">
        <v>72</v>
      </c>
      <c r="C83" s="21"/>
      <c r="D83" s="24"/>
      <c r="E83" s="68"/>
      <c r="F83" s="68"/>
      <c r="G83" s="20">
        <f>C83/'П 1'!C81</f>
        <v>0</v>
      </c>
      <c r="H83" s="9">
        <f>E83/'П 1'!C81</f>
        <v>0</v>
      </c>
      <c r="I83" s="9">
        <f t="shared" si="6"/>
        <v>0</v>
      </c>
      <c r="J83" s="8">
        <f t="shared" si="7"/>
        <v>82</v>
      </c>
      <c r="K83" s="8">
        <f t="shared" si="8"/>
        <v>82</v>
      </c>
      <c r="L83" s="19">
        <f t="shared" si="9"/>
        <v>82</v>
      </c>
      <c r="M83" s="21">
        <f t="shared" si="10"/>
        <v>82</v>
      </c>
      <c r="N83" s="8">
        <v>63</v>
      </c>
    </row>
    <row r="84" spans="1:14" ht="12.75">
      <c r="A84" s="1">
        <v>74</v>
      </c>
      <c r="B84" s="2" t="s">
        <v>73</v>
      </c>
      <c r="C84" s="21"/>
      <c r="D84" s="24"/>
      <c r="E84" s="68"/>
      <c r="F84" s="68"/>
      <c r="G84" s="20">
        <f>C84/'П 1'!C82</f>
        <v>0</v>
      </c>
      <c r="H84" s="9">
        <f>E84/'П 1'!C82</f>
        <v>0</v>
      </c>
      <c r="I84" s="9">
        <f t="shared" si="6"/>
        <v>0</v>
      </c>
      <c r="J84" s="8">
        <f t="shared" si="7"/>
        <v>82</v>
      </c>
      <c r="K84" s="8">
        <f t="shared" si="8"/>
        <v>82</v>
      </c>
      <c r="L84" s="19">
        <f t="shared" si="9"/>
        <v>82</v>
      </c>
      <c r="M84" s="21">
        <f t="shared" si="10"/>
        <v>82</v>
      </c>
      <c r="N84" s="8">
        <v>63</v>
      </c>
    </row>
    <row r="85" spans="1:14" ht="12.75">
      <c r="A85" s="1">
        <v>75</v>
      </c>
      <c r="B85" s="2" t="s">
        <v>74</v>
      </c>
      <c r="C85" s="21">
        <v>1</v>
      </c>
      <c r="D85" s="24">
        <v>200</v>
      </c>
      <c r="E85" s="68">
        <v>200</v>
      </c>
      <c r="F85" s="68"/>
      <c r="G85" s="20">
        <f>C85/'П 1'!C83</f>
        <v>0.038735010081714955</v>
      </c>
      <c r="H85" s="9">
        <f>E85/'П 1'!C83</f>
        <v>7.747002016342991</v>
      </c>
      <c r="I85" s="9">
        <f t="shared" si="6"/>
        <v>0</v>
      </c>
      <c r="J85" s="8">
        <f t="shared" si="7"/>
        <v>37</v>
      </c>
      <c r="K85" s="8">
        <f t="shared" si="8"/>
        <v>25</v>
      </c>
      <c r="L85" s="19">
        <f t="shared" si="9"/>
        <v>33</v>
      </c>
      <c r="M85" s="21">
        <f t="shared" si="10"/>
        <v>31.4</v>
      </c>
      <c r="N85" s="8">
        <f t="shared" si="11"/>
        <v>41</v>
      </c>
    </row>
    <row r="86" spans="1:14" ht="12.75">
      <c r="A86" s="1">
        <v>76</v>
      </c>
      <c r="B86" s="2" t="s">
        <v>75</v>
      </c>
      <c r="C86" s="21">
        <v>9</v>
      </c>
      <c r="D86" s="24">
        <v>900</v>
      </c>
      <c r="E86" s="68">
        <v>680</v>
      </c>
      <c r="F86" s="68">
        <v>280</v>
      </c>
      <c r="G86" s="20">
        <f>C86/'П 1'!C84</f>
        <v>0.17647058823529413</v>
      </c>
      <c r="H86" s="9">
        <f>E86/'П 1'!C84</f>
        <v>13.333333333333334</v>
      </c>
      <c r="I86" s="9">
        <f t="shared" si="6"/>
        <v>0.4117647058823529</v>
      </c>
      <c r="J86" s="8">
        <f t="shared" si="7"/>
        <v>11</v>
      </c>
      <c r="K86" s="8">
        <f t="shared" si="8"/>
        <v>15</v>
      </c>
      <c r="L86" s="19">
        <f t="shared" si="9"/>
        <v>27</v>
      </c>
      <c r="M86" s="21">
        <f t="shared" si="10"/>
        <v>20.2</v>
      </c>
      <c r="N86" s="8">
        <f t="shared" si="11"/>
        <v>26</v>
      </c>
    </row>
    <row r="87" spans="1:14" ht="12.75">
      <c r="A87" s="1">
        <v>77</v>
      </c>
      <c r="B87" s="2" t="s">
        <v>76</v>
      </c>
      <c r="C87" s="29">
        <v>1</v>
      </c>
      <c r="D87" s="30">
        <v>200</v>
      </c>
      <c r="E87" s="68">
        <v>200</v>
      </c>
      <c r="F87" s="68"/>
      <c r="G87" s="20">
        <f>C87/'П 1'!C85</f>
        <v>0.08333333333333333</v>
      </c>
      <c r="H87" s="9">
        <f>E87/'П 1'!C85</f>
        <v>16.666666666666668</v>
      </c>
      <c r="I87" s="9">
        <f t="shared" si="6"/>
        <v>0</v>
      </c>
      <c r="J87" s="8">
        <f t="shared" si="7"/>
        <v>20</v>
      </c>
      <c r="K87" s="8">
        <f t="shared" si="8"/>
        <v>12</v>
      </c>
      <c r="L87" s="19">
        <f t="shared" si="9"/>
        <v>33</v>
      </c>
      <c r="M87" s="21">
        <f t="shared" si="10"/>
        <v>24.1</v>
      </c>
      <c r="N87" s="8">
        <f t="shared" si="11"/>
        <v>32</v>
      </c>
    </row>
    <row r="88" spans="1:14" ht="12.75">
      <c r="A88" s="1">
        <v>78</v>
      </c>
      <c r="B88" s="2" t="s">
        <v>77</v>
      </c>
      <c r="C88" s="29">
        <v>5</v>
      </c>
      <c r="D88" s="30">
        <v>100</v>
      </c>
      <c r="E88" s="68">
        <v>100</v>
      </c>
      <c r="F88" s="68">
        <v>100</v>
      </c>
      <c r="G88" s="20">
        <f>C88/'П 1'!C86</f>
        <v>0.20833333333333334</v>
      </c>
      <c r="H88" s="9">
        <f>E88/'П 1'!C86</f>
        <v>4.166666666666667</v>
      </c>
      <c r="I88" s="9">
        <f t="shared" si="6"/>
        <v>1</v>
      </c>
      <c r="J88" s="8">
        <f t="shared" si="7"/>
        <v>9</v>
      </c>
      <c r="K88" s="8">
        <f t="shared" si="8"/>
        <v>30</v>
      </c>
      <c r="L88" s="19">
        <f t="shared" si="9"/>
        <v>1</v>
      </c>
      <c r="M88" s="21">
        <f t="shared" si="10"/>
        <v>11.3</v>
      </c>
      <c r="N88" s="8">
        <f t="shared" si="11"/>
        <v>5</v>
      </c>
    </row>
    <row r="89" spans="1:14" ht="12.75">
      <c r="A89" s="1">
        <v>79</v>
      </c>
      <c r="B89" s="2" t="s">
        <v>78</v>
      </c>
      <c r="C89" s="29"/>
      <c r="D89" s="30"/>
      <c r="E89" s="68"/>
      <c r="F89" s="68"/>
      <c r="G89" s="20">
        <f>C89/'П 1'!C87</f>
        <v>0</v>
      </c>
      <c r="H89" s="9">
        <f>E89/'П 1'!C87</f>
        <v>0</v>
      </c>
      <c r="I89" s="9">
        <f t="shared" si="6"/>
        <v>0</v>
      </c>
      <c r="J89" s="8">
        <f t="shared" si="7"/>
        <v>82</v>
      </c>
      <c r="K89" s="8">
        <f t="shared" si="8"/>
        <v>82</v>
      </c>
      <c r="L89" s="19">
        <f t="shared" si="9"/>
        <v>82</v>
      </c>
      <c r="M89" s="21">
        <f t="shared" si="10"/>
        <v>82</v>
      </c>
      <c r="N89" s="8">
        <v>63</v>
      </c>
    </row>
    <row r="90" spans="1:14" ht="12.75">
      <c r="A90" s="1">
        <v>80</v>
      </c>
      <c r="B90" s="2" t="s">
        <v>79</v>
      </c>
      <c r="C90" s="21"/>
      <c r="D90" s="24"/>
      <c r="E90" s="68"/>
      <c r="F90" s="68"/>
      <c r="G90" s="20">
        <f>C90/'П 1'!C88</f>
        <v>0</v>
      </c>
      <c r="H90" s="9">
        <f>E90/'П 1'!C88</f>
        <v>0</v>
      </c>
      <c r="I90" s="9">
        <f t="shared" si="6"/>
        <v>0</v>
      </c>
      <c r="J90" s="8">
        <f t="shared" si="7"/>
        <v>82</v>
      </c>
      <c r="K90" s="8">
        <f t="shared" si="8"/>
        <v>82</v>
      </c>
      <c r="L90" s="19">
        <f t="shared" si="9"/>
        <v>82</v>
      </c>
      <c r="M90" s="21">
        <f t="shared" si="10"/>
        <v>82</v>
      </c>
      <c r="N90" s="8">
        <v>63</v>
      </c>
    </row>
    <row r="91" spans="1:14" ht="12.75">
      <c r="A91" s="1">
        <v>81</v>
      </c>
      <c r="B91" s="2" t="s">
        <v>80</v>
      </c>
      <c r="C91" s="21">
        <v>14</v>
      </c>
      <c r="D91" s="24">
        <v>1000</v>
      </c>
      <c r="E91" s="68">
        <v>1000</v>
      </c>
      <c r="F91" s="68">
        <v>1000</v>
      </c>
      <c r="G91" s="20">
        <f>C91/'П 1'!C89</f>
        <v>0.7492668621700881</v>
      </c>
      <c r="H91" s="9">
        <f>E91/'П 1'!C89</f>
        <v>53.51906158357772</v>
      </c>
      <c r="I91" s="9">
        <f t="shared" si="6"/>
        <v>1</v>
      </c>
      <c r="J91" s="8">
        <f t="shared" si="7"/>
        <v>1</v>
      </c>
      <c r="K91" s="8">
        <f t="shared" si="8"/>
        <v>3</v>
      </c>
      <c r="L91" s="19">
        <f t="shared" si="9"/>
        <v>1</v>
      </c>
      <c r="M91" s="21">
        <f t="shared" si="10"/>
        <v>1.5999999999999999</v>
      </c>
      <c r="N91" s="8">
        <f t="shared" si="11"/>
        <v>1</v>
      </c>
    </row>
    <row r="92" spans="1:14" ht="12.75">
      <c r="A92" s="1">
        <v>82</v>
      </c>
      <c r="B92" s="2" t="s">
        <v>81</v>
      </c>
      <c r="C92" s="21"/>
      <c r="D92" s="24"/>
      <c r="E92" s="68"/>
      <c r="F92" s="68"/>
      <c r="G92" s="20">
        <f>C92/'П 1'!C90</f>
        <v>0</v>
      </c>
      <c r="H92" s="9">
        <f>E92/'П 1'!C90</f>
        <v>0</v>
      </c>
      <c r="I92" s="9">
        <f t="shared" si="6"/>
        <v>0</v>
      </c>
      <c r="J92" s="8">
        <f t="shared" si="7"/>
        <v>82</v>
      </c>
      <c r="K92" s="8">
        <f t="shared" si="8"/>
        <v>82</v>
      </c>
      <c r="L92" s="19">
        <f t="shared" si="9"/>
        <v>82</v>
      </c>
      <c r="M92" s="21">
        <f t="shared" si="10"/>
        <v>82</v>
      </c>
      <c r="N92" s="8">
        <v>63</v>
      </c>
    </row>
    <row r="94" ht="12.75">
      <c r="N94">
        <f>(82-44)/2</f>
        <v>19</v>
      </c>
    </row>
    <row r="95" ht="12.75">
      <c r="N95">
        <f>44+N94</f>
        <v>63</v>
      </c>
    </row>
  </sheetData>
  <sheetProtection/>
  <mergeCells count="1">
    <mergeCell ref="B3:P4"/>
  </mergeCells>
  <printOptions/>
  <pageMargins left="0.3937007874015748" right="0.3937007874015748" top="0.3937007874015748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4:R93"/>
  <sheetViews>
    <sheetView zoomScalePageLayoutView="0" workbookViewId="0" topLeftCell="B3">
      <pane ySplit="8" topLeftCell="A101" activePane="bottomLeft" state="frozen"/>
      <selection pane="topLeft" activeCell="A1" sqref="A1"/>
      <selection pane="bottomLeft" activeCell="R11" sqref="R11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8.7109375" style="0" customWidth="1"/>
    <col min="4" max="4" width="15.57421875" style="0" customWidth="1"/>
    <col min="5" max="5" width="5.140625" style="0" customWidth="1"/>
    <col min="6" max="6" width="4.57421875" style="0" customWidth="1"/>
    <col min="7" max="7" width="4.7109375" style="0" customWidth="1"/>
    <col min="8" max="8" width="5.00390625" style="0" customWidth="1"/>
    <col min="9" max="9" width="16.7109375" style="0" customWidth="1"/>
    <col min="10" max="10" width="22.00390625" style="0" customWidth="1"/>
    <col min="11" max="11" width="11.7109375" style="0" customWidth="1"/>
    <col min="12" max="12" width="9.00390625" style="0" customWidth="1"/>
    <col min="13" max="13" width="12.28125" style="0" customWidth="1"/>
    <col min="14" max="14" width="7.7109375" style="0" customWidth="1"/>
    <col min="15" max="15" width="6.7109375" style="0" customWidth="1"/>
    <col min="16" max="16" width="6.57421875" style="0" customWidth="1"/>
    <col min="17" max="17" width="7.140625" style="0" customWidth="1"/>
    <col min="18" max="18" width="5.7109375" style="0" customWidth="1"/>
  </cols>
  <sheetData>
    <row r="3" ht="12.75" hidden="1"/>
    <row r="4" spans="2:18" ht="21.75" customHeight="1" hidden="1">
      <c r="B4" s="108" t="s">
        <v>82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2:18" ht="33.7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ht="12.75" hidden="1"/>
    <row r="7" ht="12.75" hidden="1"/>
    <row r="8" ht="12.75" hidden="1"/>
    <row r="9" ht="12.75" hidden="1"/>
    <row r="10" spans="1:18" ht="66" customHeight="1">
      <c r="A10" s="15"/>
      <c r="B10" s="15"/>
      <c r="C10" s="11" t="s">
        <v>243</v>
      </c>
      <c r="D10" s="11" t="s">
        <v>106</v>
      </c>
      <c r="E10" s="11" t="s">
        <v>225</v>
      </c>
      <c r="F10" s="11">
        <v>11</v>
      </c>
      <c r="G10" s="11">
        <v>14</v>
      </c>
      <c r="H10" s="11">
        <v>16</v>
      </c>
      <c r="I10" s="11" t="s">
        <v>242</v>
      </c>
      <c r="J10" s="11" t="s">
        <v>244</v>
      </c>
      <c r="K10" s="11" t="s">
        <v>115</v>
      </c>
      <c r="L10" s="13" t="s">
        <v>95</v>
      </c>
      <c r="M10" s="13" t="s">
        <v>96</v>
      </c>
      <c r="N10" s="13" t="s">
        <v>97</v>
      </c>
      <c r="O10" s="13" t="s">
        <v>210</v>
      </c>
      <c r="P10" s="13" t="s">
        <v>211</v>
      </c>
      <c r="Q10" s="13" t="s">
        <v>190</v>
      </c>
      <c r="R10" s="13" t="s">
        <v>226</v>
      </c>
    </row>
    <row r="11" spans="1:18" s="27" customFormat="1" ht="12.75">
      <c r="A11" s="5">
        <v>1</v>
      </c>
      <c r="B11" s="6" t="s">
        <v>0</v>
      </c>
      <c r="C11" s="19">
        <v>0</v>
      </c>
      <c r="D11" s="19">
        <v>28</v>
      </c>
      <c r="E11" s="19">
        <f>D11-F11-G11-H11</f>
        <v>27</v>
      </c>
      <c r="F11" s="19">
        <v>1</v>
      </c>
      <c r="G11" s="19"/>
      <c r="H11" s="19"/>
      <c r="I11" s="19">
        <v>5</v>
      </c>
      <c r="J11" s="19"/>
      <c r="K11" s="19">
        <f aca="true" t="shared" si="0" ref="K11:K42">D11-I11+C11</f>
        <v>23</v>
      </c>
      <c r="L11" s="20">
        <f>(E11+2*F11+1.2*G11+1.8*H11+J11)/'П 1'!C9</f>
        <v>2.4166666666666665</v>
      </c>
      <c r="M11" s="19">
        <v>22</v>
      </c>
      <c r="N11" s="20">
        <f>IF(K11=0,0,M11/K11)</f>
        <v>0.9565217391304348</v>
      </c>
      <c r="O11" s="29">
        <f>(IF(L11=0,82,RANK(L11,L$11:L$92,0)))</f>
        <v>2</v>
      </c>
      <c r="P11" s="19">
        <f>IF(L11=0,82,RANK(N11,N$11:N$92,0))</f>
        <v>32</v>
      </c>
      <c r="Q11" s="73">
        <f>O11+P11</f>
        <v>34</v>
      </c>
      <c r="R11" s="73">
        <f>IF(L11=0,82,RANK(Q11,Q$11:Q$92,1))</f>
        <v>11</v>
      </c>
    </row>
    <row r="12" spans="1:18" ht="12.75">
      <c r="A12" s="1">
        <v>2</v>
      </c>
      <c r="B12" s="2" t="s">
        <v>1</v>
      </c>
      <c r="C12" s="19">
        <v>1</v>
      </c>
      <c r="D12" s="19">
        <v>25</v>
      </c>
      <c r="E12" s="19">
        <f aca="true" t="shared" si="1" ref="E12:E75">D12-F12-G12-H12</f>
        <v>25</v>
      </c>
      <c r="F12" s="19"/>
      <c r="G12" s="19"/>
      <c r="H12" s="19"/>
      <c r="I12" s="19">
        <v>9</v>
      </c>
      <c r="J12" s="19"/>
      <c r="K12" s="19">
        <f t="shared" si="0"/>
        <v>17</v>
      </c>
      <c r="L12" s="20">
        <f>(E12+2*F12+1.2*G12+1.8*H12+J12)/'П 1'!C10</f>
        <v>0.6410256410256411</v>
      </c>
      <c r="M12" s="19">
        <v>17</v>
      </c>
      <c r="N12" s="20">
        <f aca="true" t="shared" si="2" ref="N12:N75">IF(K12=0,0,M12/K12)</f>
        <v>1</v>
      </c>
      <c r="O12" s="29">
        <f aca="true" t="shared" si="3" ref="O12:O75">(IF(L12=0,82,RANK(L12,L$11:L$92,0)))</f>
        <v>14</v>
      </c>
      <c r="P12" s="19">
        <f aca="true" t="shared" si="4" ref="P12:P75">IF(L12=0,82,RANK(N12,N$11:N$92,0))</f>
        <v>8</v>
      </c>
      <c r="Q12" s="73">
        <f aca="true" t="shared" si="5" ref="Q12:Q75">O12+P12</f>
        <v>22</v>
      </c>
      <c r="R12" s="73">
        <f aca="true" t="shared" si="6" ref="R12:R75">IF(L12=0,82,RANK(Q12,Q$11:Q$92,1))</f>
        <v>6</v>
      </c>
    </row>
    <row r="13" spans="1:18" ht="12.75" customHeight="1">
      <c r="A13" s="1">
        <v>3</v>
      </c>
      <c r="B13" s="2" t="s">
        <v>2</v>
      </c>
      <c r="C13" s="19">
        <v>1</v>
      </c>
      <c r="D13" s="19">
        <v>11</v>
      </c>
      <c r="E13" s="19">
        <f t="shared" si="1"/>
        <v>11</v>
      </c>
      <c r="F13" s="19"/>
      <c r="G13" s="19"/>
      <c r="H13" s="19"/>
      <c r="I13" s="19"/>
      <c r="J13" s="19"/>
      <c r="K13" s="19">
        <f t="shared" si="0"/>
        <v>12</v>
      </c>
      <c r="L13" s="20">
        <f>(E13+2*F13+1.2*G13+1.8*H13+J13)/'П 1'!C11</f>
        <v>0.7857142857142857</v>
      </c>
      <c r="M13" s="19">
        <v>11</v>
      </c>
      <c r="N13" s="20">
        <f t="shared" si="2"/>
        <v>0.9166666666666666</v>
      </c>
      <c r="O13" s="29">
        <f t="shared" si="3"/>
        <v>8</v>
      </c>
      <c r="P13" s="19">
        <f t="shared" si="4"/>
        <v>36</v>
      </c>
      <c r="Q13" s="73">
        <f t="shared" si="5"/>
        <v>44</v>
      </c>
      <c r="R13" s="73">
        <f t="shared" si="6"/>
        <v>19</v>
      </c>
    </row>
    <row r="14" spans="1:18" ht="12.75">
      <c r="A14" s="1">
        <v>4</v>
      </c>
      <c r="B14" s="2" t="s">
        <v>3</v>
      </c>
      <c r="C14" s="19">
        <v>1</v>
      </c>
      <c r="D14" s="19">
        <v>2</v>
      </c>
      <c r="E14" s="19">
        <f t="shared" si="1"/>
        <v>2</v>
      </c>
      <c r="F14" s="19"/>
      <c r="G14" s="19"/>
      <c r="H14" s="19"/>
      <c r="I14" s="19">
        <v>1</v>
      </c>
      <c r="J14" s="19">
        <v>1</v>
      </c>
      <c r="K14" s="19">
        <f t="shared" si="0"/>
        <v>2</v>
      </c>
      <c r="L14" s="20">
        <f>(E14+2*F14+1.2*G14+1.8*H14+J14)/'П 1'!C12</f>
        <v>0.13052029322367245</v>
      </c>
      <c r="M14" s="19">
        <v>2</v>
      </c>
      <c r="N14" s="20">
        <f t="shared" si="2"/>
        <v>1</v>
      </c>
      <c r="O14" s="29">
        <f t="shared" si="3"/>
        <v>63</v>
      </c>
      <c r="P14" s="19">
        <f t="shared" si="4"/>
        <v>8</v>
      </c>
      <c r="Q14" s="73">
        <f t="shared" si="5"/>
        <v>71</v>
      </c>
      <c r="R14" s="73">
        <f t="shared" si="6"/>
        <v>40</v>
      </c>
    </row>
    <row r="15" spans="1:18" s="27" customFormat="1" ht="12.75">
      <c r="A15" s="1">
        <v>5</v>
      </c>
      <c r="B15" s="2" t="s">
        <v>4</v>
      </c>
      <c r="C15" s="19">
        <v>0</v>
      </c>
      <c r="D15" s="19">
        <v>16</v>
      </c>
      <c r="E15" s="19">
        <f t="shared" si="1"/>
        <v>16</v>
      </c>
      <c r="F15" s="19"/>
      <c r="G15" s="19"/>
      <c r="H15" s="19"/>
      <c r="I15" s="19">
        <v>5</v>
      </c>
      <c r="J15" s="19"/>
      <c r="K15" s="19">
        <f t="shared" si="0"/>
        <v>11</v>
      </c>
      <c r="L15" s="20">
        <f>(E15+2*F15+1.2*G15+1.8*H15+J15)/'П 1'!C13</f>
        <v>0.5229226361031519</v>
      </c>
      <c r="M15" s="19">
        <v>10</v>
      </c>
      <c r="N15" s="20">
        <f t="shared" si="2"/>
        <v>0.9090909090909091</v>
      </c>
      <c r="O15" s="29">
        <f t="shared" si="3"/>
        <v>20</v>
      </c>
      <c r="P15" s="19">
        <f t="shared" si="4"/>
        <v>37</v>
      </c>
      <c r="Q15" s="73">
        <f t="shared" si="5"/>
        <v>57</v>
      </c>
      <c r="R15" s="73">
        <f t="shared" si="6"/>
        <v>24</v>
      </c>
    </row>
    <row r="16" spans="1:18" ht="12.75">
      <c r="A16" s="1">
        <v>6</v>
      </c>
      <c r="B16" s="2" t="s">
        <v>5</v>
      </c>
      <c r="C16" s="19">
        <v>3</v>
      </c>
      <c r="D16" s="19">
        <v>4</v>
      </c>
      <c r="E16" s="19">
        <f t="shared" si="1"/>
        <v>3</v>
      </c>
      <c r="F16" s="19">
        <v>1</v>
      </c>
      <c r="G16" s="19"/>
      <c r="H16" s="19"/>
      <c r="I16" s="19">
        <v>2</v>
      </c>
      <c r="J16" s="19">
        <v>1</v>
      </c>
      <c r="K16" s="19">
        <f t="shared" si="0"/>
        <v>5</v>
      </c>
      <c r="L16" s="20">
        <f>(E16+2*F16+1.2*G16+1.8*H16+J16)/'П 1'!C14</f>
        <v>0.24</v>
      </c>
      <c r="M16" s="19">
        <v>2</v>
      </c>
      <c r="N16" s="20">
        <f t="shared" si="2"/>
        <v>0.4</v>
      </c>
      <c r="O16" s="29">
        <f t="shared" si="3"/>
        <v>45</v>
      </c>
      <c r="P16" s="19">
        <f t="shared" si="4"/>
        <v>68</v>
      </c>
      <c r="Q16" s="73">
        <f t="shared" si="5"/>
        <v>113</v>
      </c>
      <c r="R16" s="73">
        <f t="shared" si="6"/>
        <v>67</v>
      </c>
    </row>
    <row r="17" spans="1:18" ht="12.75">
      <c r="A17" s="1">
        <v>7</v>
      </c>
      <c r="B17" s="2" t="s">
        <v>6</v>
      </c>
      <c r="C17" s="19">
        <v>2</v>
      </c>
      <c r="D17" s="19">
        <v>29</v>
      </c>
      <c r="E17" s="19">
        <f t="shared" si="1"/>
        <v>27</v>
      </c>
      <c r="F17" s="19">
        <v>1</v>
      </c>
      <c r="G17" s="19"/>
      <c r="H17" s="19">
        <v>1</v>
      </c>
      <c r="I17" s="19"/>
      <c r="J17" s="19"/>
      <c r="K17" s="19">
        <f t="shared" si="0"/>
        <v>31</v>
      </c>
      <c r="L17" s="20">
        <f>(E17+2*F17+1.2*G17+1.8*H17+J17)/'П 1'!C15</f>
        <v>0.6553191489361703</v>
      </c>
      <c r="M17" s="19">
        <v>31</v>
      </c>
      <c r="N17" s="20">
        <f t="shared" si="2"/>
        <v>1</v>
      </c>
      <c r="O17" s="29">
        <f t="shared" si="3"/>
        <v>13</v>
      </c>
      <c r="P17" s="19">
        <f t="shared" si="4"/>
        <v>8</v>
      </c>
      <c r="Q17" s="73">
        <f t="shared" si="5"/>
        <v>21</v>
      </c>
      <c r="R17" s="73">
        <f t="shared" si="6"/>
        <v>5</v>
      </c>
    </row>
    <row r="18" spans="1:18" s="27" customFormat="1" ht="12.75">
      <c r="A18" s="1">
        <v>8</v>
      </c>
      <c r="B18" s="2" t="s">
        <v>7</v>
      </c>
      <c r="C18" s="19">
        <v>1</v>
      </c>
      <c r="D18" s="19">
        <v>1</v>
      </c>
      <c r="E18" s="19">
        <f t="shared" si="1"/>
        <v>1</v>
      </c>
      <c r="F18" s="19"/>
      <c r="G18" s="19"/>
      <c r="H18" s="19"/>
      <c r="I18" s="19">
        <v>1</v>
      </c>
      <c r="J18" s="19"/>
      <c r="K18" s="19">
        <f t="shared" si="0"/>
        <v>1</v>
      </c>
      <c r="L18" s="20">
        <f>(E18+2*F18+1.2*G18+1.8*H18+J18)/'П 1'!C16</f>
        <v>0.02857142857142857</v>
      </c>
      <c r="M18" s="19">
        <v>0</v>
      </c>
      <c r="N18" s="20">
        <f t="shared" si="2"/>
        <v>0</v>
      </c>
      <c r="O18" s="29">
        <f t="shared" si="3"/>
        <v>76</v>
      </c>
      <c r="P18" s="19">
        <f t="shared" si="4"/>
        <v>73</v>
      </c>
      <c r="Q18" s="73">
        <f t="shared" si="5"/>
        <v>149</v>
      </c>
      <c r="R18" s="73">
        <f t="shared" si="6"/>
        <v>77</v>
      </c>
    </row>
    <row r="19" spans="1:18" ht="12.75">
      <c r="A19" s="1">
        <v>9</v>
      </c>
      <c r="B19" s="2" t="s">
        <v>8</v>
      </c>
      <c r="C19" s="19">
        <v>1</v>
      </c>
      <c r="D19" s="19">
        <v>15</v>
      </c>
      <c r="E19" s="19">
        <f t="shared" si="1"/>
        <v>15</v>
      </c>
      <c r="F19" s="19"/>
      <c r="G19" s="19"/>
      <c r="H19" s="19"/>
      <c r="I19" s="19">
        <v>3</v>
      </c>
      <c r="J19" s="19"/>
      <c r="K19" s="19">
        <f t="shared" si="0"/>
        <v>13</v>
      </c>
      <c r="L19" s="20">
        <f>(E19+2*F19+1.2*G19+1.8*H19+J19)/'П 1'!C17</f>
        <v>0.5172413793103449</v>
      </c>
      <c r="M19" s="19">
        <v>13</v>
      </c>
      <c r="N19" s="20">
        <f t="shared" si="2"/>
        <v>1</v>
      </c>
      <c r="O19" s="29">
        <f t="shared" si="3"/>
        <v>21</v>
      </c>
      <c r="P19" s="19">
        <f t="shared" si="4"/>
        <v>8</v>
      </c>
      <c r="Q19" s="73">
        <f t="shared" si="5"/>
        <v>29</v>
      </c>
      <c r="R19" s="73">
        <f t="shared" si="6"/>
        <v>9</v>
      </c>
    </row>
    <row r="20" spans="1:18" s="27" customFormat="1" ht="12.75">
      <c r="A20" s="1">
        <v>10</v>
      </c>
      <c r="B20" s="2" t="s">
        <v>9</v>
      </c>
      <c r="C20" s="19">
        <v>1</v>
      </c>
      <c r="D20" s="19">
        <v>4</v>
      </c>
      <c r="E20" s="19">
        <f t="shared" si="1"/>
        <v>4</v>
      </c>
      <c r="F20" s="19"/>
      <c r="G20" s="19"/>
      <c r="H20" s="19"/>
      <c r="I20" s="19">
        <v>2</v>
      </c>
      <c r="J20" s="19"/>
      <c r="K20" s="19">
        <f t="shared" si="0"/>
        <v>3</v>
      </c>
      <c r="L20" s="20">
        <f>(E20+2*F20+1.2*G20+1.8*H20+J20)/'П 1'!C18</f>
        <v>0.2152439923337756</v>
      </c>
      <c r="M20" s="19">
        <v>2</v>
      </c>
      <c r="N20" s="20">
        <f t="shared" si="2"/>
        <v>0.6666666666666666</v>
      </c>
      <c r="O20" s="29">
        <f t="shared" si="3"/>
        <v>49</v>
      </c>
      <c r="P20" s="19">
        <f t="shared" si="4"/>
        <v>58</v>
      </c>
      <c r="Q20" s="73">
        <f t="shared" si="5"/>
        <v>107</v>
      </c>
      <c r="R20" s="73">
        <f t="shared" si="6"/>
        <v>65</v>
      </c>
    </row>
    <row r="21" spans="1:18" ht="12.75">
      <c r="A21" s="1">
        <v>11</v>
      </c>
      <c r="B21" s="2" t="s">
        <v>10</v>
      </c>
      <c r="C21" s="19">
        <v>0</v>
      </c>
      <c r="D21" s="19">
        <v>16</v>
      </c>
      <c r="E21" s="19">
        <f t="shared" si="1"/>
        <v>16</v>
      </c>
      <c r="F21" s="19"/>
      <c r="G21" s="19"/>
      <c r="H21" s="19"/>
      <c r="I21" s="19">
        <v>5</v>
      </c>
      <c r="J21" s="19"/>
      <c r="K21" s="19">
        <f t="shared" si="0"/>
        <v>11</v>
      </c>
      <c r="L21" s="20">
        <f>(E21+2*F21+1.2*G21+1.8*H21+J21)/'П 1'!C19</f>
        <v>0.5517241379310345</v>
      </c>
      <c r="M21" s="19">
        <v>11</v>
      </c>
      <c r="N21" s="20">
        <f t="shared" si="2"/>
        <v>1</v>
      </c>
      <c r="O21" s="29">
        <f t="shared" si="3"/>
        <v>17</v>
      </c>
      <c r="P21" s="19">
        <f t="shared" si="4"/>
        <v>8</v>
      </c>
      <c r="Q21" s="73">
        <f t="shared" si="5"/>
        <v>25</v>
      </c>
      <c r="R21" s="73">
        <f t="shared" si="6"/>
        <v>8</v>
      </c>
    </row>
    <row r="22" spans="1:18" s="27" customFormat="1" ht="12.75">
      <c r="A22" s="1">
        <v>12</v>
      </c>
      <c r="B22" s="2" t="s">
        <v>11</v>
      </c>
      <c r="C22" s="19">
        <v>0</v>
      </c>
      <c r="D22" s="19">
        <v>9</v>
      </c>
      <c r="E22" s="19">
        <f t="shared" si="1"/>
        <v>9</v>
      </c>
      <c r="F22" s="19"/>
      <c r="G22" s="19"/>
      <c r="H22" s="19"/>
      <c r="I22" s="19">
        <v>5</v>
      </c>
      <c r="J22" s="19"/>
      <c r="K22" s="19">
        <f t="shared" si="0"/>
        <v>4</v>
      </c>
      <c r="L22" s="20">
        <f>(E22+2*F22+1.2*G22+1.8*H22+J22)/'П 1'!C20</f>
        <v>0.21176470588235294</v>
      </c>
      <c r="M22" s="19">
        <v>4</v>
      </c>
      <c r="N22" s="20">
        <f t="shared" si="2"/>
        <v>1</v>
      </c>
      <c r="O22" s="29">
        <f t="shared" si="3"/>
        <v>51</v>
      </c>
      <c r="P22" s="19">
        <f t="shared" si="4"/>
        <v>8</v>
      </c>
      <c r="Q22" s="73">
        <f t="shared" si="5"/>
        <v>59</v>
      </c>
      <c r="R22" s="73">
        <f t="shared" si="6"/>
        <v>25</v>
      </c>
    </row>
    <row r="23" spans="1:18" ht="12.75">
      <c r="A23" s="1">
        <v>13</v>
      </c>
      <c r="B23" s="2" t="s">
        <v>12</v>
      </c>
      <c r="C23" s="19">
        <v>6</v>
      </c>
      <c r="D23" s="19">
        <v>13</v>
      </c>
      <c r="E23" s="19">
        <f t="shared" si="1"/>
        <v>13</v>
      </c>
      <c r="F23" s="19"/>
      <c r="G23" s="19"/>
      <c r="H23" s="19"/>
      <c r="I23" s="19">
        <v>1</v>
      </c>
      <c r="J23" s="19"/>
      <c r="K23" s="19">
        <f t="shared" si="0"/>
        <v>18</v>
      </c>
      <c r="L23" s="20">
        <f>(E23+2*F23+1.2*G23+1.8*H23+J23)/'П 1'!C21</f>
        <v>0.37142857142857144</v>
      </c>
      <c r="M23" s="19">
        <v>9</v>
      </c>
      <c r="N23" s="20">
        <f t="shared" si="2"/>
        <v>0.5</v>
      </c>
      <c r="O23" s="29">
        <f t="shared" si="3"/>
        <v>37</v>
      </c>
      <c r="P23" s="19">
        <f t="shared" si="4"/>
        <v>65</v>
      </c>
      <c r="Q23" s="73">
        <f t="shared" si="5"/>
        <v>102</v>
      </c>
      <c r="R23" s="73">
        <f t="shared" si="6"/>
        <v>61</v>
      </c>
    </row>
    <row r="24" spans="1:18" ht="12.75">
      <c r="A24" s="1">
        <v>14</v>
      </c>
      <c r="B24" s="2" t="s">
        <v>13</v>
      </c>
      <c r="C24" s="19">
        <v>2</v>
      </c>
      <c r="D24" s="19">
        <v>23</v>
      </c>
      <c r="E24" s="19">
        <f t="shared" si="1"/>
        <v>23</v>
      </c>
      <c r="F24" s="19"/>
      <c r="G24" s="19"/>
      <c r="H24" s="19"/>
      <c r="I24" s="19"/>
      <c r="J24" s="19">
        <v>6</v>
      </c>
      <c r="K24" s="19">
        <f t="shared" si="0"/>
        <v>25</v>
      </c>
      <c r="L24" s="20">
        <f>(E24+2*F24+1.2*G24+1.8*H24+J24)/'П 1'!C22</f>
        <v>0.7631578947368421</v>
      </c>
      <c r="M24" s="19">
        <v>25</v>
      </c>
      <c r="N24" s="20">
        <f t="shared" si="2"/>
        <v>1</v>
      </c>
      <c r="O24" s="29">
        <f t="shared" si="3"/>
        <v>9</v>
      </c>
      <c r="P24" s="19">
        <f t="shared" si="4"/>
        <v>8</v>
      </c>
      <c r="Q24" s="73">
        <f t="shared" si="5"/>
        <v>17</v>
      </c>
      <c r="R24" s="73">
        <f t="shared" si="6"/>
        <v>4</v>
      </c>
    </row>
    <row r="25" spans="1:18" ht="12.75">
      <c r="A25" s="1">
        <v>15</v>
      </c>
      <c r="B25" s="2" t="s">
        <v>15</v>
      </c>
      <c r="C25" s="19">
        <v>8</v>
      </c>
      <c r="D25" s="19">
        <v>11</v>
      </c>
      <c r="E25" s="19">
        <f t="shared" si="1"/>
        <v>11</v>
      </c>
      <c r="F25" s="19"/>
      <c r="G25" s="19"/>
      <c r="H25" s="19"/>
      <c r="I25" s="19">
        <v>7</v>
      </c>
      <c r="J25" s="19">
        <v>3</v>
      </c>
      <c r="K25" s="19">
        <f t="shared" si="0"/>
        <v>12</v>
      </c>
      <c r="L25" s="20">
        <f>(E25+2*F25+1.2*G25+1.8*H25+J25)/'П 1'!C23</f>
        <v>0.417910447761194</v>
      </c>
      <c r="M25" s="19">
        <v>7</v>
      </c>
      <c r="N25" s="20">
        <f t="shared" si="2"/>
        <v>0.5833333333333334</v>
      </c>
      <c r="O25" s="29">
        <f t="shared" si="3"/>
        <v>30</v>
      </c>
      <c r="P25" s="19">
        <f t="shared" si="4"/>
        <v>62</v>
      </c>
      <c r="Q25" s="73">
        <f t="shared" si="5"/>
        <v>92</v>
      </c>
      <c r="R25" s="73">
        <f t="shared" si="6"/>
        <v>52</v>
      </c>
    </row>
    <row r="26" spans="1:18" s="27" customFormat="1" ht="12.75">
      <c r="A26" s="1">
        <v>16</v>
      </c>
      <c r="B26" s="2" t="s">
        <v>14</v>
      </c>
      <c r="C26" s="19">
        <v>0</v>
      </c>
      <c r="D26" s="19">
        <v>4</v>
      </c>
      <c r="E26" s="19">
        <f t="shared" si="1"/>
        <v>2</v>
      </c>
      <c r="F26" s="19">
        <v>2</v>
      </c>
      <c r="G26" s="19"/>
      <c r="H26" s="19"/>
      <c r="I26" s="19">
        <v>2</v>
      </c>
      <c r="J26" s="19"/>
      <c r="K26" s="19">
        <f t="shared" si="0"/>
        <v>2</v>
      </c>
      <c r="L26" s="20">
        <f>(E26+2*F26+1.2*G26+1.8*H26+J26)/'П 1'!C24</f>
        <v>0.5</v>
      </c>
      <c r="M26" s="19">
        <v>2</v>
      </c>
      <c r="N26" s="20">
        <f t="shared" si="2"/>
        <v>1</v>
      </c>
      <c r="O26" s="29">
        <f t="shared" si="3"/>
        <v>23</v>
      </c>
      <c r="P26" s="19">
        <f t="shared" si="4"/>
        <v>8</v>
      </c>
      <c r="Q26" s="73">
        <f t="shared" si="5"/>
        <v>31</v>
      </c>
      <c r="R26" s="73">
        <f t="shared" si="6"/>
        <v>10</v>
      </c>
    </row>
    <row r="27" spans="1:18" ht="12.75">
      <c r="A27" s="1">
        <v>17</v>
      </c>
      <c r="B27" s="2" t="s">
        <v>16</v>
      </c>
      <c r="C27" s="19">
        <v>0</v>
      </c>
      <c r="D27" s="19">
        <v>5</v>
      </c>
      <c r="E27" s="19">
        <f t="shared" si="1"/>
        <v>4</v>
      </c>
      <c r="F27" s="19"/>
      <c r="G27" s="19">
        <v>1</v>
      </c>
      <c r="H27" s="19"/>
      <c r="I27" s="19">
        <v>2</v>
      </c>
      <c r="J27" s="19"/>
      <c r="K27" s="19">
        <f t="shared" si="0"/>
        <v>3</v>
      </c>
      <c r="L27" s="20">
        <f>(E27+2*F27+1.2*G27+1.8*H27+J27)/'П 1'!C25</f>
        <v>0.24166030048382992</v>
      </c>
      <c r="M27" s="19">
        <v>3</v>
      </c>
      <c r="N27" s="20">
        <f t="shared" si="2"/>
        <v>1</v>
      </c>
      <c r="O27" s="29">
        <f t="shared" si="3"/>
        <v>44</v>
      </c>
      <c r="P27" s="19">
        <f t="shared" si="4"/>
        <v>8</v>
      </c>
      <c r="Q27" s="73">
        <f t="shared" si="5"/>
        <v>52</v>
      </c>
      <c r="R27" s="73">
        <f t="shared" si="6"/>
        <v>22</v>
      </c>
    </row>
    <row r="28" spans="1:18" ht="12.75">
      <c r="A28" s="1">
        <v>18</v>
      </c>
      <c r="B28" s="2" t="s">
        <v>17</v>
      </c>
      <c r="C28" s="19">
        <v>0</v>
      </c>
      <c r="D28" s="19">
        <v>9</v>
      </c>
      <c r="E28" s="19">
        <f t="shared" si="1"/>
        <v>9</v>
      </c>
      <c r="F28" s="19"/>
      <c r="G28" s="19"/>
      <c r="H28" s="19"/>
      <c r="I28" s="19">
        <v>1</v>
      </c>
      <c r="J28" s="19"/>
      <c r="K28" s="19">
        <f t="shared" si="0"/>
        <v>8</v>
      </c>
      <c r="L28" s="20">
        <f>(E28+2*F28+1.2*G28+1.8*H28+J28)/'П 1'!C26</f>
        <v>0.375</v>
      </c>
      <c r="M28" s="19">
        <v>8</v>
      </c>
      <c r="N28" s="20">
        <f t="shared" si="2"/>
        <v>1</v>
      </c>
      <c r="O28" s="29">
        <f t="shared" si="3"/>
        <v>34</v>
      </c>
      <c r="P28" s="19">
        <f t="shared" si="4"/>
        <v>8</v>
      </c>
      <c r="Q28" s="73">
        <f t="shared" si="5"/>
        <v>42</v>
      </c>
      <c r="R28" s="73">
        <f t="shared" si="6"/>
        <v>17</v>
      </c>
    </row>
    <row r="29" spans="1:18" ht="12.75">
      <c r="A29" s="1">
        <v>19</v>
      </c>
      <c r="B29" s="2" t="s">
        <v>18</v>
      </c>
      <c r="C29" s="19">
        <v>17</v>
      </c>
      <c r="D29" s="19">
        <v>40</v>
      </c>
      <c r="E29" s="19">
        <f t="shared" si="1"/>
        <v>40</v>
      </c>
      <c r="F29" s="19"/>
      <c r="G29" s="19"/>
      <c r="H29" s="19"/>
      <c r="I29" s="19">
        <v>12</v>
      </c>
      <c r="J29" s="19">
        <v>1</v>
      </c>
      <c r="K29" s="19">
        <f t="shared" si="0"/>
        <v>45</v>
      </c>
      <c r="L29" s="20">
        <f>(E29+2*F29+1.2*G29+1.8*H29+J29)/'П 1'!C27</f>
        <v>0.9748550583023907</v>
      </c>
      <c r="M29" s="19">
        <v>29</v>
      </c>
      <c r="N29" s="20">
        <f t="shared" si="2"/>
        <v>0.6444444444444445</v>
      </c>
      <c r="O29" s="29">
        <f t="shared" si="3"/>
        <v>6</v>
      </c>
      <c r="P29" s="19">
        <f t="shared" si="4"/>
        <v>61</v>
      </c>
      <c r="Q29" s="73">
        <f t="shared" si="5"/>
        <v>67</v>
      </c>
      <c r="R29" s="73">
        <f t="shared" si="6"/>
        <v>36</v>
      </c>
    </row>
    <row r="30" spans="1:18" ht="26.25" customHeight="1">
      <c r="A30" s="1">
        <v>20</v>
      </c>
      <c r="B30" s="2" t="s">
        <v>19</v>
      </c>
      <c r="C30" s="19">
        <v>2</v>
      </c>
      <c r="D30" s="19">
        <v>10</v>
      </c>
      <c r="E30" s="19">
        <f t="shared" si="1"/>
        <v>10</v>
      </c>
      <c r="F30" s="19"/>
      <c r="G30" s="19"/>
      <c r="H30" s="19"/>
      <c r="I30" s="19">
        <v>1</v>
      </c>
      <c r="J30" s="19"/>
      <c r="K30" s="19">
        <f t="shared" si="0"/>
        <v>11</v>
      </c>
      <c r="L30" s="20">
        <f>(E30+2*F30+1.2*G30+1.8*H30+J30)/'П 1'!C28</f>
        <v>0.5</v>
      </c>
      <c r="M30" s="19">
        <v>9</v>
      </c>
      <c r="N30" s="20">
        <f t="shared" si="2"/>
        <v>0.8181818181818182</v>
      </c>
      <c r="O30" s="29">
        <f t="shared" si="3"/>
        <v>23</v>
      </c>
      <c r="P30" s="19">
        <f t="shared" si="4"/>
        <v>46</v>
      </c>
      <c r="Q30" s="73">
        <f t="shared" si="5"/>
        <v>69</v>
      </c>
      <c r="R30" s="73">
        <f t="shared" si="6"/>
        <v>39</v>
      </c>
    </row>
    <row r="31" spans="1:18" ht="12.75">
      <c r="A31" s="1">
        <v>21</v>
      </c>
      <c r="B31" s="2" t="s">
        <v>20</v>
      </c>
      <c r="C31" s="19">
        <v>5</v>
      </c>
      <c r="D31" s="19">
        <v>10</v>
      </c>
      <c r="E31" s="19">
        <f t="shared" si="1"/>
        <v>10</v>
      </c>
      <c r="F31" s="19"/>
      <c r="G31" s="19"/>
      <c r="H31" s="19"/>
      <c r="I31" s="19">
        <v>9</v>
      </c>
      <c r="J31" s="19"/>
      <c r="K31" s="19">
        <f t="shared" si="0"/>
        <v>6</v>
      </c>
      <c r="L31" s="20">
        <f>(E31+2*F31+1.2*G31+1.8*H31+J31)/'П 1'!C29</f>
        <v>0.40816326530612246</v>
      </c>
      <c r="M31" s="19">
        <v>4</v>
      </c>
      <c r="N31" s="20">
        <f t="shared" si="2"/>
        <v>0.6666666666666666</v>
      </c>
      <c r="O31" s="29">
        <f t="shared" si="3"/>
        <v>32</v>
      </c>
      <c r="P31" s="19">
        <f t="shared" si="4"/>
        <v>58</v>
      </c>
      <c r="Q31" s="73">
        <f t="shared" si="5"/>
        <v>90</v>
      </c>
      <c r="R31" s="73">
        <f t="shared" si="6"/>
        <v>50</v>
      </c>
    </row>
    <row r="32" spans="1:18" ht="12.75">
      <c r="A32" s="1">
        <v>22</v>
      </c>
      <c r="B32" s="2" t="s">
        <v>21</v>
      </c>
      <c r="C32" s="19">
        <v>0</v>
      </c>
      <c r="D32" s="19">
        <v>2</v>
      </c>
      <c r="E32" s="19">
        <f t="shared" si="1"/>
        <v>2</v>
      </c>
      <c r="F32" s="19"/>
      <c r="G32" s="19"/>
      <c r="H32" s="19"/>
      <c r="I32" s="19">
        <v>1</v>
      </c>
      <c r="J32" s="19"/>
      <c r="K32" s="19">
        <f t="shared" si="0"/>
        <v>1</v>
      </c>
      <c r="L32" s="20">
        <f>(E32+2*F32+1.2*G32+1.8*H32+J32)/'П 1'!C30</f>
        <v>0.15384615384615385</v>
      </c>
      <c r="M32" s="19">
        <v>2</v>
      </c>
      <c r="N32" s="20">
        <f t="shared" si="2"/>
        <v>2</v>
      </c>
      <c r="O32" s="29">
        <f t="shared" si="3"/>
        <v>60</v>
      </c>
      <c r="P32" s="19">
        <f t="shared" si="4"/>
        <v>2</v>
      </c>
      <c r="Q32" s="73">
        <f t="shared" si="5"/>
        <v>62</v>
      </c>
      <c r="R32" s="73">
        <f t="shared" si="6"/>
        <v>28</v>
      </c>
    </row>
    <row r="33" spans="1:18" s="27" customFormat="1" ht="12.75">
      <c r="A33" s="1">
        <v>23</v>
      </c>
      <c r="B33" s="2" t="s">
        <v>22</v>
      </c>
      <c r="C33" s="19">
        <v>0</v>
      </c>
      <c r="D33" s="19">
        <v>3</v>
      </c>
      <c r="E33" s="19">
        <f t="shared" si="1"/>
        <v>3</v>
      </c>
      <c r="F33" s="19"/>
      <c r="G33" s="19"/>
      <c r="H33" s="19"/>
      <c r="I33" s="19">
        <v>1</v>
      </c>
      <c r="J33" s="19"/>
      <c r="K33" s="19">
        <f t="shared" si="0"/>
        <v>2</v>
      </c>
      <c r="L33" s="20">
        <f>(E33+2*F33+1.2*G33+1.8*H33+J33)/'П 1'!C31</f>
        <v>0.125</v>
      </c>
      <c r="M33" s="19">
        <v>2</v>
      </c>
      <c r="N33" s="20">
        <f t="shared" si="2"/>
        <v>1</v>
      </c>
      <c r="O33" s="29">
        <f t="shared" si="3"/>
        <v>64</v>
      </c>
      <c r="P33" s="19">
        <f t="shared" si="4"/>
        <v>8</v>
      </c>
      <c r="Q33" s="73">
        <f t="shared" si="5"/>
        <v>72</v>
      </c>
      <c r="R33" s="73">
        <f t="shared" si="6"/>
        <v>41</v>
      </c>
    </row>
    <row r="34" spans="1:18" ht="12.75">
      <c r="A34" s="1">
        <v>24</v>
      </c>
      <c r="B34" s="2" t="s">
        <v>23</v>
      </c>
      <c r="C34" s="19">
        <v>1</v>
      </c>
      <c r="D34" s="19"/>
      <c r="E34" s="19">
        <f t="shared" si="1"/>
        <v>0</v>
      </c>
      <c r="F34" s="19"/>
      <c r="G34" s="19"/>
      <c r="H34" s="19"/>
      <c r="I34" s="19"/>
      <c r="J34" s="19"/>
      <c r="K34" s="19">
        <f t="shared" si="0"/>
        <v>1</v>
      </c>
      <c r="L34" s="20">
        <f>(E34+2*F34+1.2*G34+1.8*H34+J34)/'П 1'!C32</f>
        <v>0</v>
      </c>
      <c r="M34" s="19">
        <v>0</v>
      </c>
      <c r="N34" s="20">
        <f t="shared" si="2"/>
        <v>0</v>
      </c>
      <c r="O34" s="29">
        <f t="shared" si="3"/>
        <v>82</v>
      </c>
      <c r="P34" s="19">
        <f t="shared" si="4"/>
        <v>82</v>
      </c>
      <c r="Q34" s="73">
        <f t="shared" si="5"/>
        <v>164</v>
      </c>
      <c r="R34" s="73">
        <f t="shared" si="6"/>
        <v>82</v>
      </c>
    </row>
    <row r="35" spans="1:18" s="27" customFormat="1" ht="26.25">
      <c r="A35" s="1">
        <v>25</v>
      </c>
      <c r="B35" s="2" t="s">
        <v>24</v>
      </c>
      <c r="C35" s="19">
        <v>0</v>
      </c>
      <c r="D35" s="19">
        <v>7</v>
      </c>
      <c r="E35" s="19">
        <f t="shared" si="1"/>
        <v>2</v>
      </c>
      <c r="F35" s="19">
        <v>1</v>
      </c>
      <c r="G35" s="19"/>
      <c r="H35" s="19">
        <v>4</v>
      </c>
      <c r="I35" s="19">
        <v>6</v>
      </c>
      <c r="J35" s="19"/>
      <c r="K35" s="19">
        <f t="shared" si="0"/>
        <v>1</v>
      </c>
      <c r="L35" s="20">
        <f>(E35+2*F35+1.2*G35+1.8*H35+J35)/'П 1'!C33</f>
        <v>0.6588235294117647</v>
      </c>
      <c r="M35" s="19">
        <v>2</v>
      </c>
      <c r="N35" s="20">
        <f t="shared" si="2"/>
        <v>2</v>
      </c>
      <c r="O35" s="29">
        <f t="shared" si="3"/>
        <v>12</v>
      </c>
      <c r="P35" s="19">
        <f t="shared" si="4"/>
        <v>2</v>
      </c>
      <c r="Q35" s="73">
        <f t="shared" si="5"/>
        <v>14</v>
      </c>
      <c r="R35" s="73">
        <f t="shared" si="6"/>
        <v>2</v>
      </c>
    </row>
    <row r="36" spans="1:18" ht="12.75">
      <c r="A36" s="1">
        <v>26</v>
      </c>
      <c r="B36" s="2" t="s">
        <v>25</v>
      </c>
      <c r="C36" s="19">
        <v>0</v>
      </c>
      <c r="D36" s="19">
        <v>1</v>
      </c>
      <c r="E36" s="19">
        <f t="shared" si="1"/>
        <v>1</v>
      </c>
      <c r="F36" s="19"/>
      <c r="G36" s="19"/>
      <c r="H36" s="19"/>
      <c r="I36" s="19"/>
      <c r="J36" s="19"/>
      <c r="K36" s="19">
        <f t="shared" si="0"/>
        <v>1</v>
      </c>
      <c r="L36" s="20">
        <f>(E36+2*F36+1.2*G36+1.8*H36+J36)/'П 1'!C34</f>
        <v>0.05101684254664896</v>
      </c>
      <c r="M36" s="19">
        <v>0</v>
      </c>
      <c r="N36" s="20">
        <f t="shared" si="2"/>
        <v>0</v>
      </c>
      <c r="O36" s="29">
        <f t="shared" si="3"/>
        <v>75</v>
      </c>
      <c r="P36" s="19">
        <f t="shared" si="4"/>
        <v>73</v>
      </c>
      <c r="Q36" s="73">
        <f t="shared" si="5"/>
        <v>148</v>
      </c>
      <c r="R36" s="73">
        <f t="shared" si="6"/>
        <v>76</v>
      </c>
    </row>
    <row r="37" spans="1:18" ht="12.75">
      <c r="A37" s="1">
        <v>27</v>
      </c>
      <c r="B37" s="2" t="s">
        <v>26</v>
      </c>
      <c r="C37" s="19">
        <v>7</v>
      </c>
      <c r="D37" s="19">
        <v>22</v>
      </c>
      <c r="E37" s="19">
        <f t="shared" si="1"/>
        <v>22</v>
      </c>
      <c r="F37" s="19"/>
      <c r="G37" s="19"/>
      <c r="H37" s="19"/>
      <c r="I37" s="19">
        <v>9</v>
      </c>
      <c r="J37" s="19"/>
      <c r="K37" s="19">
        <f t="shared" si="0"/>
        <v>20</v>
      </c>
      <c r="L37" s="20">
        <f>(E37+2*F37+1.2*G37+1.8*H37+J37)/'П 1'!C35</f>
        <v>0.4782608695652174</v>
      </c>
      <c r="M37" s="19">
        <v>18</v>
      </c>
      <c r="N37" s="20">
        <f t="shared" si="2"/>
        <v>0.9</v>
      </c>
      <c r="O37" s="29">
        <f t="shared" si="3"/>
        <v>26</v>
      </c>
      <c r="P37" s="19">
        <f t="shared" si="4"/>
        <v>38</v>
      </c>
      <c r="Q37" s="73">
        <f t="shared" si="5"/>
        <v>64</v>
      </c>
      <c r="R37" s="73">
        <f t="shared" si="6"/>
        <v>31</v>
      </c>
    </row>
    <row r="38" spans="1:18" s="27" customFormat="1" ht="12.75">
      <c r="A38" s="1">
        <v>28</v>
      </c>
      <c r="B38" s="2" t="s">
        <v>27</v>
      </c>
      <c r="C38" s="19">
        <v>1</v>
      </c>
      <c r="D38" s="19">
        <v>5</v>
      </c>
      <c r="E38" s="19">
        <f t="shared" si="1"/>
        <v>4</v>
      </c>
      <c r="F38" s="19">
        <v>1</v>
      </c>
      <c r="G38" s="19"/>
      <c r="H38" s="19"/>
      <c r="I38" s="19"/>
      <c r="J38" s="19"/>
      <c r="K38" s="19">
        <f t="shared" si="0"/>
        <v>6</v>
      </c>
      <c r="L38" s="20">
        <f>(E38+2*F38+1.2*G38+1.8*H38+J38)/'П 1'!C36</f>
        <v>0.21428571428571427</v>
      </c>
      <c r="M38" s="19">
        <v>5</v>
      </c>
      <c r="N38" s="20">
        <f t="shared" si="2"/>
        <v>0.8333333333333334</v>
      </c>
      <c r="O38" s="29">
        <f t="shared" si="3"/>
        <v>50</v>
      </c>
      <c r="P38" s="19">
        <f t="shared" si="4"/>
        <v>44</v>
      </c>
      <c r="Q38" s="73">
        <f t="shared" si="5"/>
        <v>94</v>
      </c>
      <c r="R38" s="73">
        <f t="shared" si="6"/>
        <v>55</v>
      </c>
    </row>
    <row r="39" spans="1:18" ht="12.75">
      <c r="A39" s="1">
        <v>29</v>
      </c>
      <c r="B39" s="2" t="s">
        <v>28</v>
      </c>
      <c r="C39" s="19">
        <v>3</v>
      </c>
      <c r="D39" s="19"/>
      <c r="E39" s="19">
        <f t="shared" si="1"/>
        <v>0</v>
      </c>
      <c r="F39" s="19"/>
      <c r="G39" s="19"/>
      <c r="H39" s="19"/>
      <c r="I39" s="19"/>
      <c r="J39" s="19"/>
      <c r="K39" s="19">
        <f t="shared" si="0"/>
        <v>3</v>
      </c>
      <c r="L39" s="20">
        <f>(E39+2*F39+1.2*G39+1.8*H39+J39)/'П 1'!C37</f>
        <v>0</v>
      </c>
      <c r="M39" s="19">
        <v>0</v>
      </c>
      <c r="N39" s="20">
        <f t="shared" si="2"/>
        <v>0</v>
      </c>
      <c r="O39" s="29">
        <f t="shared" si="3"/>
        <v>82</v>
      </c>
      <c r="P39" s="19">
        <f t="shared" si="4"/>
        <v>82</v>
      </c>
      <c r="Q39" s="73">
        <f t="shared" si="5"/>
        <v>164</v>
      </c>
      <c r="R39" s="73">
        <f t="shared" si="6"/>
        <v>82</v>
      </c>
    </row>
    <row r="40" spans="1:18" s="27" customFormat="1" ht="12.75">
      <c r="A40" s="1">
        <v>30</v>
      </c>
      <c r="B40" s="2" t="s">
        <v>29</v>
      </c>
      <c r="C40" s="19">
        <v>0</v>
      </c>
      <c r="D40" s="19">
        <v>1</v>
      </c>
      <c r="E40" s="19">
        <f t="shared" si="1"/>
        <v>1</v>
      </c>
      <c r="F40" s="19"/>
      <c r="G40" s="19"/>
      <c r="H40" s="19"/>
      <c r="I40" s="19">
        <v>1</v>
      </c>
      <c r="J40" s="19"/>
      <c r="K40" s="19">
        <f t="shared" si="0"/>
        <v>0</v>
      </c>
      <c r="L40" s="20">
        <f>(E40+2*F40+1.2*G40+1.8*H40+J40)/'П 1'!C38</f>
        <v>0.05128205128205128</v>
      </c>
      <c r="M40" s="19">
        <v>0</v>
      </c>
      <c r="N40" s="20">
        <f t="shared" si="2"/>
        <v>0</v>
      </c>
      <c r="O40" s="29">
        <f t="shared" si="3"/>
        <v>74</v>
      </c>
      <c r="P40" s="19">
        <f t="shared" si="4"/>
        <v>73</v>
      </c>
      <c r="Q40" s="73">
        <f t="shared" si="5"/>
        <v>147</v>
      </c>
      <c r="R40" s="73">
        <f t="shared" si="6"/>
        <v>75</v>
      </c>
    </row>
    <row r="41" spans="1:18" ht="12.75">
      <c r="A41" s="1">
        <v>31</v>
      </c>
      <c r="B41" s="2" t="s">
        <v>30</v>
      </c>
      <c r="C41" s="19">
        <v>3</v>
      </c>
      <c r="D41" s="19">
        <v>14</v>
      </c>
      <c r="E41" s="19">
        <f t="shared" si="1"/>
        <v>14</v>
      </c>
      <c r="F41" s="19"/>
      <c r="G41" s="19"/>
      <c r="H41" s="19"/>
      <c r="I41" s="19">
        <v>6</v>
      </c>
      <c r="J41" s="19"/>
      <c r="K41" s="19">
        <f t="shared" si="0"/>
        <v>11</v>
      </c>
      <c r="L41" s="20">
        <f>(E41+2*F41+1.2*G41+1.8*H41+J41)/'П 1'!C39</f>
        <v>0.23529411764705882</v>
      </c>
      <c r="M41" s="19">
        <v>9</v>
      </c>
      <c r="N41" s="20">
        <f t="shared" si="2"/>
        <v>0.8181818181818182</v>
      </c>
      <c r="O41" s="29">
        <f t="shared" si="3"/>
        <v>46</v>
      </c>
      <c r="P41" s="19">
        <f t="shared" si="4"/>
        <v>46</v>
      </c>
      <c r="Q41" s="73">
        <f t="shared" si="5"/>
        <v>92</v>
      </c>
      <c r="R41" s="73">
        <f t="shared" si="6"/>
        <v>52</v>
      </c>
    </row>
    <row r="42" spans="1:18" ht="12.75">
      <c r="A42" s="1">
        <v>32</v>
      </c>
      <c r="B42" s="2" t="s">
        <v>31</v>
      </c>
      <c r="C42" s="19">
        <v>4</v>
      </c>
      <c r="D42" s="19">
        <v>26</v>
      </c>
      <c r="E42" s="19">
        <f t="shared" si="1"/>
        <v>26</v>
      </c>
      <c r="F42" s="19"/>
      <c r="G42" s="19"/>
      <c r="H42" s="19"/>
      <c r="I42" s="19">
        <v>14</v>
      </c>
      <c r="J42" s="19"/>
      <c r="K42" s="19">
        <f t="shared" si="0"/>
        <v>16</v>
      </c>
      <c r="L42" s="20">
        <f>(E42+2*F42+1.2*G42+1.8*H42+J42)/'П 1'!C40</f>
        <v>0.5015591142117224</v>
      </c>
      <c r="M42" s="19">
        <v>11</v>
      </c>
      <c r="N42" s="20">
        <f t="shared" si="2"/>
        <v>0.6875</v>
      </c>
      <c r="O42" s="29">
        <f t="shared" si="3"/>
        <v>22</v>
      </c>
      <c r="P42" s="19">
        <f t="shared" si="4"/>
        <v>57</v>
      </c>
      <c r="Q42" s="73">
        <f t="shared" si="5"/>
        <v>79</v>
      </c>
      <c r="R42" s="73">
        <f t="shared" si="6"/>
        <v>45</v>
      </c>
    </row>
    <row r="43" spans="1:18" ht="12.75">
      <c r="A43" s="1">
        <v>33</v>
      </c>
      <c r="B43" s="2" t="s">
        <v>32</v>
      </c>
      <c r="C43" s="19">
        <v>0</v>
      </c>
      <c r="D43" s="19">
        <v>8</v>
      </c>
      <c r="E43" s="19">
        <f t="shared" si="1"/>
        <v>8</v>
      </c>
      <c r="F43" s="19"/>
      <c r="G43" s="19"/>
      <c r="H43" s="19"/>
      <c r="I43" s="19">
        <v>3</v>
      </c>
      <c r="J43" s="19"/>
      <c r="K43" s="19">
        <f aca="true" t="shared" si="7" ref="K43:K74">D43-I43+C43</f>
        <v>5</v>
      </c>
      <c r="L43" s="20">
        <f>(E43+2*F43+1.2*G43+1.8*H43+J43)/'П 1'!C41</f>
        <v>0.42105263157894735</v>
      </c>
      <c r="M43" s="19">
        <v>5</v>
      </c>
      <c r="N43" s="20">
        <f t="shared" si="2"/>
        <v>1</v>
      </c>
      <c r="O43" s="29">
        <f t="shared" si="3"/>
        <v>29</v>
      </c>
      <c r="P43" s="19">
        <f t="shared" si="4"/>
        <v>8</v>
      </c>
      <c r="Q43" s="73">
        <f t="shared" si="5"/>
        <v>37</v>
      </c>
      <c r="R43" s="73">
        <f t="shared" si="6"/>
        <v>13</v>
      </c>
    </row>
    <row r="44" spans="1:18" ht="12.75">
      <c r="A44" s="1">
        <v>34</v>
      </c>
      <c r="B44" s="2" t="s">
        <v>33</v>
      </c>
      <c r="C44" s="19">
        <v>3</v>
      </c>
      <c r="D44" s="19">
        <v>3</v>
      </c>
      <c r="E44" s="19">
        <f t="shared" si="1"/>
        <v>3</v>
      </c>
      <c r="F44" s="19"/>
      <c r="G44" s="19"/>
      <c r="H44" s="19"/>
      <c r="I44" s="19">
        <v>2</v>
      </c>
      <c r="J44" s="19"/>
      <c r="K44" s="19">
        <f t="shared" si="7"/>
        <v>4</v>
      </c>
      <c r="L44" s="20">
        <f>(E44+2*F44+1.2*G44+1.8*H44+J44)/'П 1'!C42</f>
        <v>0.12</v>
      </c>
      <c r="M44" s="19">
        <v>3</v>
      </c>
      <c r="N44" s="20">
        <f t="shared" si="2"/>
        <v>0.75</v>
      </c>
      <c r="O44" s="29">
        <f t="shared" si="3"/>
        <v>67</v>
      </c>
      <c r="P44" s="19">
        <f t="shared" si="4"/>
        <v>49</v>
      </c>
      <c r="Q44" s="73">
        <f t="shared" si="5"/>
        <v>116</v>
      </c>
      <c r="R44" s="73">
        <f t="shared" si="6"/>
        <v>68</v>
      </c>
    </row>
    <row r="45" spans="1:18" ht="26.25">
      <c r="A45" s="1">
        <v>35</v>
      </c>
      <c r="B45" s="2" t="s">
        <v>34</v>
      </c>
      <c r="C45" s="19">
        <v>6</v>
      </c>
      <c r="D45" s="19">
        <v>5</v>
      </c>
      <c r="E45" s="19">
        <f t="shared" si="1"/>
        <v>5</v>
      </c>
      <c r="F45" s="19"/>
      <c r="G45" s="19"/>
      <c r="H45" s="19"/>
      <c r="I45" s="19"/>
      <c r="J45" s="19">
        <v>2</v>
      </c>
      <c r="K45" s="19">
        <f t="shared" si="7"/>
        <v>11</v>
      </c>
      <c r="L45" s="20">
        <f>(E45+2*F45+1.2*G45+1.8*H45+J45)/'П 1'!C43</f>
        <v>0.20588235294117646</v>
      </c>
      <c r="M45" s="19">
        <v>8</v>
      </c>
      <c r="N45" s="20">
        <f t="shared" si="2"/>
        <v>0.7272727272727273</v>
      </c>
      <c r="O45" s="29">
        <f t="shared" si="3"/>
        <v>53</v>
      </c>
      <c r="P45" s="19">
        <f t="shared" si="4"/>
        <v>51</v>
      </c>
      <c r="Q45" s="73">
        <f t="shared" si="5"/>
        <v>104</v>
      </c>
      <c r="R45" s="73">
        <f t="shared" si="6"/>
        <v>62</v>
      </c>
    </row>
    <row r="46" spans="1:18" s="27" customFormat="1" ht="12.75">
      <c r="A46" s="1">
        <v>36</v>
      </c>
      <c r="B46" s="2" t="s">
        <v>35</v>
      </c>
      <c r="C46" s="19">
        <v>0</v>
      </c>
      <c r="D46" s="19">
        <v>5</v>
      </c>
      <c r="E46" s="19">
        <f t="shared" si="1"/>
        <v>5</v>
      </c>
      <c r="F46" s="19"/>
      <c r="G46" s="19"/>
      <c r="H46" s="19"/>
      <c r="I46" s="19">
        <v>1</v>
      </c>
      <c r="J46" s="19"/>
      <c r="K46" s="19">
        <f t="shared" si="7"/>
        <v>4</v>
      </c>
      <c r="L46" s="20">
        <f>(E46+2*F46+1.2*G46+1.8*H46+J46)/'П 1'!C44</f>
        <v>0.15625</v>
      </c>
      <c r="M46" s="19">
        <v>5</v>
      </c>
      <c r="N46" s="20">
        <f t="shared" si="2"/>
        <v>1.25</v>
      </c>
      <c r="O46" s="29">
        <f t="shared" si="3"/>
        <v>59</v>
      </c>
      <c r="P46" s="19">
        <f t="shared" si="4"/>
        <v>4</v>
      </c>
      <c r="Q46" s="73">
        <f t="shared" si="5"/>
        <v>63</v>
      </c>
      <c r="R46" s="73">
        <f t="shared" si="6"/>
        <v>29</v>
      </c>
    </row>
    <row r="47" spans="1:18" s="27" customFormat="1" ht="12.75">
      <c r="A47" s="1">
        <v>37</v>
      </c>
      <c r="B47" s="2" t="s">
        <v>36</v>
      </c>
      <c r="C47" s="19">
        <v>0</v>
      </c>
      <c r="D47" s="19">
        <v>4</v>
      </c>
      <c r="E47" s="19">
        <f t="shared" si="1"/>
        <v>4</v>
      </c>
      <c r="F47" s="19"/>
      <c r="G47" s="19"/>
      <c r="H47" s="19"/>
      <c r="I47" s="19"/>
      <c r="J47" s="19"/>
      <c r="K47" s="19">
        <f t="shared" si="7"/>
        <v>4</v>
      </c>
      <c r="L47" s="20">
        <f>(E47+2*F47+1.2*G47+1.8*H47+J47)/'П 1'!C45</f>
        <v>0.2253434171940114</v>
      </c>
      <c r="M47" s="19">
        <v>3</v>
      </c>
      <c r="N47" s="20">
        <f t="shared" si="2"/>
        <v>0.75</v>
      </c>
      <c r="O47" s="29">
        <f t="shared" si="3"/>
        <v>47</v>
      </c>
      <c r="P47" s="19">
        <f t="shared" si="4"/>
        <v>49</v>
      </c>
      <c r="Q47" s="73">
        <f t="shared" si="5"/>
        <v>96</v>
      </c>
      <c r="R47" s="73">
        <f t="shared" si="6"/>
        <v>57</v>
      </c>
    </row>
    <row r="48" spans="1:18" ht="12.75">
      <c r="A48" s="1">
        <v>38</v>
      </c>
      <c r="B48" s="2" t="s">
        <v>37</v>
      </c>
      <c r="C48" s="19">
        <v>0</v>
      </c>
      <c r="D48" s="19">
        <v>3</v>
      </c>
      <c r="E48" s="19">
        <f t="shared" si="1"/>
        <v>3</v>
      </c>
      <c r="F48" s="19"/>
      <c r="G48" s="19"/>
      <c r="H48" s="19"/>
      <c r="I48" s="19"/>
      <c r="J48" s="19"/>
      <c r="K48" s="19">
        <f t="shared" si="7"/>
        <v>3</v>
      </c>
      <c r="L48" s="20">
        <f>(E48+2*F48+1.2*G48+1.8*H48+J48)/'П 1'!C46</f>
        <v>0.16216216216216217</v>
      </c>
      <c r="M48" s="19">
        <v>3</v>
      </c>
      <c r="N48" s="20">
        <f t="shared" si="2"/>
        <v>1</v>
      </c>
      <c r="O48" s="29">
        <f t="shared" si="3"/>
        <v>58</v>
      </c>
      <c r="P48" s="19">
        <f t="shared" si="4"/>
        <v>8</v>
      </c>
      <c r="Q48" s="73">
        <f t="shared" si="5"/>
        <v>66</v>
      </c>
      <c r="R48" s="73">
        <f t="shared" si="6"/>
        <v>34</v>
      </c>
    </row>
    <row r="49" spans="1:18" s="27" customFormat="1" ht="12.75">
      <c r="A49" s="1">
        <v>39</v>
      </c>
      <c r="B49" s="2" t="s">
        <v>38</v>
      </c>
      <c r="C49" s="19">
        <v>0</v>
      </c>
      <c r="D49" s="19"/>
      <c r="E49" s="19">
        <f t="shared" si="1"/>
        <v>0</v>
      </c>
      <c r="F49" s="19"/>
      <c r="G49" s="19"/>
      <c r="H49" s="19"/>
      <c r="I49" s="19"/>
      <c r="J49" s="19"/>
      <c r="K49" s="19">
        <f t="shared" si="7"/>
        <v>0</v>
      </c>
      <c r="L49" s="20">
        <f>(E49+2*F49+1.2*G49+1.8*H49+J49)/'П 1'!C47</f>
        <v>0</v>
      </c>
      <c r="M49" s="19">
        <v>0</v>
      </c>
      <c r="N49" s="20">
        <f t="shared" si="2"/>
        <v>0</v>
      </c>
      <c r="O49" s="29">
        <f t="shared" si="3"/>
        <v>82</v>
      </c>
      <c r="P49" s="19">
        <f t="shared" si="4"/>
        <v>82</v>
      </c>
      <c r="Q49" s="73">
        <f t="shared" si="5"/>
        <v>164</v>
      </c>
      <c r="R49" s="73">
        <f t="shared" si="6"/>
        <v>82</v>
      </c>
    </row>
    <row r="50" spans="1:18" s="27" customFormat="1" ht="12.75">
      <c r="A50" s="1">
        <v>40</v>
      </c>
      <c r="B50" s="2" t="s">
        <v>39</v>
      </c>
      <c r="C50" s="19">
        <v>3</v>
      </c>
      <c r="D50" s="19">
        <v>11</v>
      </c>
      <c r="E50" s="19">
        <f t="shared" si="1"/>
        <v>11</v>
      </c>
      <c r="F50" s="19"/>
      <c r="G50" s="19"/>
      <c r="H50" s="19"/>
      <c r="I50" s="19">
        <v>11</v>
      </c>
      <c r="J50" s="19">
        <v>2</v>
      </c>
      <c r="K50" s="19">
        <f t="shared" si="7"/>
        <v>3</v>
      </c>
      <c r="L50" s="20">
        <f>(E50+2*F50+1.2*G50+1.8*H50+J50)/'П 1'!C48</f>
        <v>0.12380952380952381</v>
      </c>
      <c r="M50" s="19">
        <v>0</v>
      </c>
      <c r="N50" s="20">
        <f t="shared" si="2"/>
        <v>0</v>
      </c>
      <c r="O50" s="29">
        <f t="shared" si="3"/>
        <v>66</v>
      </c>
      <c r="P50" s="19">
        <f t="shared" si="4"/>
        <v>73</v>
      </c>
      <c r="Q50" s="73">
        <f t="shared" si="5"/>
        <v>139</v>
      </c>
      <c r="R50" s="73">
        <f t="shared" si="6"/>
        <v>72</v>
      </c>
    </row>
    <row r="51" spans="1:18" ht="16.5" customHeight="1">
      <c r="A51" s="1">
        <v>41</v>
      </c>
      <c r="B51" s="2" t="s">
        <v>40</v>
      </c>
      <c r="C51" s="19">
        <v>5</v>
      </c>
      <c r="D51" s="19">
        <v>25</v>
      </c>
      <c r="E51" s="19">
        <f t="shared" si="1"/>
        <v>19</v>
      </c>
      <c r="F51" s="19"/>
      <c r="G51" s="19"/>
      <c r="H51" s="19">
        <v>6</v>
      </c>
      <c r="I51" s="19">
        <v>16</v>
      </c>
      <c r="J51" s="19"/>
      <c r="K51" s="19">
        <f t="shared" si="7"/>
        <v>14</v>
      </c>
      <c r="L51" s="20">
        <f>(E51+2*F51+1.2*G51+1.8*H51+J51)/'П 1'!C49</f>
        <v>0.4925619834710744</v>
      </c>
      <c r="M51" s="19">
        <v>10</v>
      </c>
      <c r="N51" s="20">
        <f t="shared" si="2"/>
        <v>0.7142857142857143</v>
      </c>
      <c r="O51" s="29">
        <f t="shared" si="3"/>
        <v>25</v>
      </c>
      <c r="P51" s="19">
        <f t="shared" si="4"/>
        <v>52</v>
      </c>
      <c r="Q51" s="73">
        <f t="shared" si="5"/>
        <v>77</v>
      </c>
      <c r="R51" s="73">
        <f t="shared" si="6"/>
        <v>43</v>
      </c>
    </row>
    <row r="52" spans="1:18" s="27" customFormat="1" ht="12.75">
      <c r="A52" s="1">
        <v>42</v>
      </c>
      <c r="B52" s="2" t="s">
        <v>41</v>
      </c>
      <c r="C52" s="19">
        <v>0</v>
      </c>
      <c r="D52" s="19">
        <v>2</v>
      </c>
      <c r="E52" s="19">
        <f t="shared" si="1"/>
        <v>2</v>
      </c>
      <c r="F52" s="19"/>
      <c r="G52" s="19"/>
      <c r="H52" s="19"/>
      <c r="I52" s="19">
        <v>1</v>
      </c>
      <c r="J52" s="19"/>
      <c r="K52" s="19">
        <f t="shared" si="7"/>
        <v>1</v>
      </c>
      <c r="L52" s="20">
        <f>(E52+2*F52+1.2*G52+1.8*H52+J52)/'П 1'!C50</f>
        <v>0.06689882697947214</v>
      </c>
      <c r="M52" s="19">
        <v>1</v>
      </c>
      <c r="N52" s="20">
        <f t="shared" si="2"/>
        <v>1</v>
      </c>
      <c r="O52" s="29">
        <f t="shared" si="3"/>
        <v>73</v>
      </c>
      <c r="P52" s="19">
        <f t="shared" si="4"/>
        <v>8</v>
      </c>
      <c r="Q52" s="73">
        <f t="shared" si="5"/>
        <v>81</v>
      </c>
      <c r="R52" s="73">
        <f t="shared" si="6"/>
        <v>47</v>
      </c>
    </row>
    <row r="53" spans="1:18" s="27" customFormat="1" ht="12.75">
      <c r="A53" s="1">
        <v>43</v>
      </c>
      <c r="B53" s="2" t="s">
        <v>42</v>
      </c>
      <c r="C53" s="19">
        <v>2</v>
      </c>
      <c r="D53" s="19"/>
      <c r="E53" s="19">
        <f t="shared" si="1"/>
        <v>0</v>
      </c>
      <c r="F53" s="19"/>
      <c r="G53" s="19"/>
      <c r="H53" s="19"/>
      <c r="I53" s="19"/>
      <c r="J53" s="19"/>
      <c r="K53" s="19">
        <f t="shared" si="7"/>
        <v>2</v>
      </c>
      <c r="L53" s="20">
        <f>(E53+2*F53+1.2*G53+1.8*H53+J53)/'П 1'!C51</f>
        <v>0</v>
      </c>
      <c r="M53" s="19">
        <v>1</v>
      </c>
      <c r="N53" s="20">
        <f t="shared" si="2"/>
        <v>0.5</v>
      </c>
      <c r="O53" s="29">
        <f t="shared" si="3"/>
        <v>82</v>
      </c>
      <c r="P53" s="19">
        <f t="shared" si="4"/>
        <v>82</v>
      </c>
      <c r="Q53" s="73">
        <f t="shared" si="5"/>
        <v>164</v>
      </c>
      <c r="R53" s="73">
        <f t="shared" si="6"/>
        <v>82</v>
      </c>
    </row>
    <row r="54" spans="1:18" ht="12.75">
      <c r="A54" s="1">
        <v>44</v>
      </c>
      <c r="B54" s="2" t="s">
        <v>43</v>
      </c>
      <c r="C54" s="19">
        <v>0</v>
      </c>
      <c r="D54" s="19">
        <v>10</v>
      </c>
      <c r="E54" s="19">
        <f t="shared" si="1"/>
        <v>9</v>
      </c>
      <c r="F54" s="19"/>
      <c r="G54" s="19">
        <v>1</v>
      </c>
      <c r="H54" s="19"/>
      <c r="I54" s="19">
        <v>3</v>
      </c>
      <c r="J54" s="19"/>
      <c r="K54" s="19">
        <f t="shared" si="7"/>
        <v>7</v>
      </c>
      <c r="L54" s="20">
        <f>(E54+2*F54+1.2*G54+1.8*H54+J54)/'П 1'!C52</f>
        <v>0.18214285714285713</v>
      </c>
      <c r="M54" s="19">
        <v>7</v>
      </c>
      <c r="N54" s="20">
        <f t="shared" si="2"/>
        <v>1</v>
      </c>
      <c r="O54" s="29">
        <f t="shared" si="3"/>
        <v>56</v>
      </c>
      <c r="P54" s="19">
        <f t="shared" si="4"/>
        <v>8</v>
      </c>
      <c r="Q54" s="73">
        <f t="shared" si="5"/>
        <v>64</v>
      </c>
      <c r="R54" s="73">
        <f t="shared" si="6"/>
        <v>31</v>
      </c>
    </row>
    <row r="55" spans="1:18" ht="12.75">
      <c r="A55" s="1">
        <v>45</v>
      </c>
      <c r="B55" s="2" t="s">
        <v>44</v>
      </c>
      <c r="C55" s="19">
        <v>6</v>
      </c>
      <c r="D55" s="19">
        <v>12</v>
      </c>
      <c r="E55" s="19">
        <f t="shared" si="1"/>
        <v>12</v>
      </c>
      <c r="F55" s="19"/>
      <c r="G55" s="19"/>
      <c r="H55" s="19"/>
      <c r="I55" s="19">
        <v>9</v>
      </c>
      <c r="J55" s="19"/>
      <c r="K55" s="19">
        <f t="shared" si="7"/>
        <v>9</v>
      </c>
      <c r="L55" s="20">
        <f>(E55+2*F55+1.2*G55+1.8*H55+J55)/'П 1'!C53</f>
        <v>0.631578947368421</v>
      </c>
      <c r="M55" s="19">
        <v>10</v>
      </c>
      <c r="N55" s="20">
        <f t="shared" si="2"/>
        <v>1.1111111111111112</v>
      </c>
      <c r="O55" s="29">
        <f t="shared" si="3"/>
        <v>15</v>
      </c>
      <c r="P55" s="19">
        <f t="shared" si="4"/>
        <v>7</v>
      </c>
      <c r="Q55" s="73">
        <f t="shared" si="5"/>
        <v>22</v>
      </c>
      <c r="R55" s="73">
        <f t="shared" si="6"/>
        <v>6</v>
      </c>
    </row>
    <row r="56" spans="1:18" ht="12.75">
      <c r="A56" s="1">
        <v>46</v>
      </c>
      <c r="B56" s="2" t="s">
        <v>45</v>
      </c>
      <c r="C56" s="19">
        <v>2</v>
      </c>
      <c r="D56" s="19">
        <v>6</v>
      </c>
      <c r="E56" s="19">
        <f t="shared" si="1"/>
        <v>6</v>
      </c>
      <c r="F56" s="19"/>
      <c r="G56" s="19"/>
      <c r="H56" s="19"/>
      <c r="I56" s="19"/>
      <c r="J56" s="19">
        <v>1</v>
      </c>
      <c r="K56" s="19">
        <f t="shared" si="7"/>
        <v>8</v>
      </c>
      <c r="L56" s="20">
        <f>(E56+2*F56+1.2*G56+1.8*H56+J56)/'П 1'!C54</f>
        <v>0.13725490196078433</v>
      </c>
      <c r="M56" s="19">
        <v>0</v>
      </c>
      <c r="N56" s="20">
        <f t="shared" si="2"/>
        <v>0</v>
      </c>
      <c r="O56" s="29">
        <f t="shared" si="3"/>
        <v>62</v>
      </c>
      <c r="P56" s="19">
        <f t="shared" si="4"/>
        <v>73</v>
      </c>
      <c r="Q56" s="73">
        <f t="shared" si="5"/>
        <v>135</v>
      </c>
      <c r="R56" s="73">
        <f t="shared" si="6"/>
        <v>70</v>
      </c>
    </row>
    <row r="57" spans="1:18" ht="12.75">
      <c r="A57" s="1">
        <v>47</v>
      </c>
      <c r="B57" s="2" t="s">
        <v>46</v>
      </c>
      <c r="C57" s="19">
        <v>2</v>
      </c>
      <c r="D57" s="19">
        <v>6</v>
      </c>
      <c r="E57" s="19">
        <f t="shared" si="1"/>
        <v>6</v>
      </c>
      <c r="F57" s="19"/>
      <c r="G57" s="19"/>
      <c r="H57" s="19"/>
      <c r="I57" s="19">
        <v>3</v>
      </c>
      <c r="J57" s="19"/>
      <c r="K57" s="19">
        <f t="shared" si="7"/>
        <v>5</v>
      </c>
      <c r="L57" s="20">
        <f>(E57+2*F57+1.2*G57+1.8*H57+J57)/'П 1'!C55</f>
        <v>0.14285714285714285</v>
      </c>
      <c r="M57" s="19">
        <v>6</v>
      </c>
      <c r="N57" s="20">
        <f t="shared" si="2"/>
        <v>1.2</v>
      </c>
      <c r="O57" s="29">
        <f t="shared" si="3"/>
        <v>61</v>
      </c>
      <c r="P57" s="19">
        <f t="shared" si="4"/>
        <v>5</v>
      </c>
      <c r="Q57" s="73">
        <f t="shared" si="5"/>
        <v>66</v>
      </c>
      <c r="R57" s="73">
        <f t="shared" si="6"/>
        <v>34</v>
      </c>
    </row>
    <row r="58" spans="1:18" ht="12.75">
      <c r="A58" s="1">
        <v>48</v>
      </c>
      <c r="B58" s="2" t="s">
        <v>47</v>
      </c>
      <c r="C58" s="19">
        <v>0</v>
      </c>
      <c r="D58" s="19">
        <v>8</v>
      </c>
      <c r="E58" s="19">
        <f t="shared" si="1"/>
        <v>7</v>
      </c>
      <c r="F58" s="19"/>
      <c r="G58" s="19">
        <v>1</v>
      </c>
      <c r="H58" s="19"/>
      <c r="I58" s="19">
        <v>2</v>
      </c>
      <c r="J58" s="19"/>
      <c r="K58" s="19">
        <f t="shared" si="7"/>
        <v>6</v>
      </c>
      <c r="L58" s="20">
        <f>(E58+2*F58+1.2*G58+1.8*H58+J58)/'П 1'!C56</f>
        <v>0.2157894736842105</v>
      </c>
      <c r="M58" s="19">
        <v>6</v>
      </c>
      <c r="N58" s="20">
        <f t="shared" si="2"/>
        <v>1</v>
      </c>
      <c r="O58" s="29">
        <f t="shared" si="3"/>
        <v>48</v>
      </c>
      <c r="P58" s="19">
        <f t="shared" si="4"/>
        <v>8</v>
      </c>
      <c r="Q58" s="73">
        <f t="shared" si="5"/>
        <v>56</v>
      </c>
      <c r="R58" s="73">
        <f t="shared" si="6"/>
        <v>23</v>
      </c>
    </row>
    <row r="59" spans="1:18" s="27" customFormat="1" ht="12.75">
      <c r="A59" s="1">
        <v>49</v>
      </c>
      <c r="B59" s="2" t="s">
        <v>48</v>
      </c>
      <c r="C59" s="19">
        <v>2</v>
      </c>
      <c r="D59" s="19">
        <v>7</v>
      </c>
      <c r="E59" s="19">
        <f t="shared" si="1"/>
        <v>6</v>
      </c>
      <c r="F59" s="19"/>
      <c r="G59" s="19">
        <v>1</v>
      </c>
      <c r="H59" s="19"/>
      <c r="I59" s="19">
        <v>2</v>
      </c>
      <c r="J59" s="19"/>
      <c r="K59" s="19">
        <f t="shared" si="7"/>
        <v>7</v>
      </c>
      <c r="L59" s="20">
        <f>(E59+2*F59+1.2*G59+1.8*H59+J59)/'П 1'!C57</f>
        <v>0.3130434782608696</v>
      </c>
      <c r="M59" s="19">
        <v>5</v>
      </c>
      <c r="N59" s="20">
        <f t="shared" si="2"/>
        <v>0.7142857142857143</v>
      </c>
      <c r="O59" s="29">
        <f t="shared" si="3"/>
        <v>39</v>
      </c>
      <c r="P59" s="19">
        <f t="shared" si="4"/>
        <v>52</v>
      </c>
      <c r="Q59" s="73">
        <f t="shared" si="5"/>
        <v>91</v>
      </c>
      <c r="R59" s="73">
        <f t="shared" si="6"/>
        <v>51</v>
      </c>
    </row>
    <row r="60" spans="1:18" ht="12.75">
      <c r="A60" s="1">
        <v>50</v>
      </c>
      <c r="B60" s="2" t="s">
        <v>49</v>
      </c>
      <c r="C60" s="19">
        <v>4</v>
      </c>
      <c r="D60" s="19">
        <v>3</v>
      </c>
      <c r="E60" s="19">
        <f t="shared" si="1"/>
        <v>3</v>
      </c>
      <c r="F60" s="19"/>
      <c r="G60" s="19"/>
      <c r="H60" s="19"/>
      <c r="I60" s="19"/>
      <c r="J60" s="19">
        <v>1</v>
      </c>
      <c r="K60" s="19">
        <f t="shared" si="7"/>
        <v>7</v>
      </c>
      <c r="L60" s="20">
        <f>(E60+2*F60+1.2*G60+1.8*H60+J60)/'П 1'!C58</f>
        <v>0.16666666666666666</v>
      </c>
      <c r="M60" s="19">
        <v>7</v>
      </c>
      <c r="N60" s="20">
        <f t="shared" si="2"/>
        <v>1</v>
      </c>
      <c r="O60" s="29">
        <f t="shared" si="3"/>
        <v>57</v>
      </c>
      <c r="P60" s="19">
        <f t="shared" si="4"/>
        <v>8</v>
      </c>
      <c r="Q60" s="73">
        <f t="shared" si="5"/>
        <v>65</v>
      </c>
      <c r="R60" s="73">
        <f t="shared" si="6"/>
        <v>33</v>
      </c>
    </row>
    <row r="61" spans="1:18" ht="12.75">
      <c r="A61" s="1">
        <v>51</v>
      </c>
      <c r="B61" s="2" t="s">
        <v>50</v>
      </c>
      <c r="C61" s="19">
        <v>13</v>
      </c>
      <c r="D61" s="19">
        <v>61</v>
      </c>
      <c r="E61" s="19">
        <f t="shared" si="1"/>
        <v>59</v>
      </c>
      <c r="F61" s="19"/>
      <c r="G61" s="19"/>
      <c r="H61" s="19">
        <v>2</v>
      </c>
      <c r="I61" s="19">
        <v>14</v>
      </c>
      <c r="J61" s="19"/>
      <c r="K61" s="19">
        <f t="shared" si="7"/>
        <v>60</v>
      </c>
      <c r="L61" s="20">
        <f>(E61+2*F61+1.2*G61+1.8*H61+J61)/'П 1'!C59</f>
        <v>1.3911111111111112</v>
      </c>
      <c r="M61" s="19">
        <v>57</v>
      </c>
      <c r="N61" s="20">
        <f t="shared" si="2"/>
        <v>0.95</v>
      </c>
      <c r="O61" s="29">
        <f t="shared" si="3"/>
        <v>5</v>
      </c>
      <c r="P61" s="19">
        <f t="shared" si="4"/>
        <v>33</v>
      </c>
      <c r="Q61" s="73">
        <f t="shared" si="5"/>
        <v>38</v>
      </c>
      <c r="R61" s="73">
        <f t="shared" si="6"/>
        <v>15</v>
      </c>
    </row>
    <row r="62" spans="1:18" ht="12.75">
      <c r="A62" s="1">
        <v>52</v>
      </c>
      <c r="B62" s="2" t="s">
        <v>51</v>
      </c>
      <c r="C62" s="19">
        <v>4</v>
      </c>
      <c r="D62" s="19">
        <v>7</v>
      </c>
      <c r="E62" s="19">
        <f t="shared" si="1"/>
        <v>7</v>
      </c>
      <c r="F62" s="19"/>
      <c r="G62" s="19"/>
      <c r="H62" s="19"/>
      <c r="I62" s="19">
        <v>2</v>
      </c>
      <c r="J62" s="19"/>
      <c r="K62" s="19">
        <f t="shared" si="7"/>
        <v>9</v>
      </c>
      <c r="L62" s="20">
        <f>(E62+2*F62+1.2*G62+1.8*H62+J62)/'П 1'!C60</f>
        <v>0.18833849329205368</v>
      </c>
      <c r="M62" s="19">
        <v>8</v>
      </c>
      <c r="N62" s="20">
        <f t="shared" si="2"/>
        <v>0.8888888888888888</v>
      </c>
      <c r="O62" s="29">
        <f t="shared" si="3"/>
        <v>54</v>
      </c>
      <c r="P62" s="19">
        <f t="shared" si="4"/>
        <v>41</v>
      </c>
      <c r="Q62" s="73">
        <f t="shared" si="5"/>
        <v>95</v>
      </c>
      <c r="R62" s="73">
        <f t="shared" si="6"/>
        <v>56</v>
      </c>
    </row>
    <row r="63" spans="1:18" ht="12.75">
      <c r="A63" s="1">
        <v>53</v>
      </c>
      <c r="B63" s="2" t="s">
        <v>52</v>
      </c>
      <c r="C63" s="19">
        <v>6</v>
      </c>
      <c r="D63" s="19">
        <v>4</v>
      </c>
      <c r="E63" s="19">
        <f t="shared" si="1"/>
        <v>4</v>
      </c>
      <c r="F63" s="19"/>
      <c r="G63" s="19"/>
      <c r="H63" s="19"/>
      <c r="I63" s="19">
        <v>3</v>
      </c>
      <c r="J63" s="19">
        <v>1</v>
      </c>
      <c r="K63" s="19">
        <f t="shared" si="7"/>
        <v>7</v>
      </c>
      <c r="L63" s="20">
        <f>(E63+2*F63+1.2*G63+1.8*H63+J63)/'П 1'!C61</f>
        <v>0.2777777777777778</v>
      </c>
      <c r="M63" s="19">
        <v>5</v>
      </c>
      <c r="N63" s="20">
        <f t="shared" si="2"/>
        <v>0.7142857142857143</v>
      </c>
      <c r="O63" s="29">
        <f t="shared" si="3"/>
        <v>41</v>
      </c>
      <c r="P63" s="19">
        <f t="shared" si="4"/>
        <v>52</v>
      </c>
      <c r="Q63" s="73">
        <f t="shared" si="5"/>
        <v>93</v>
      </c>
      <c r="R63" s="73">
        <f t="shared" si="6"/>
        <v>54</v>
      </c>
    </row>
    <row r="64" spans="1:18" ht="12.75">
      <c r="A64" s="1">
        <v>54</v>
      </c>
      <c r="B64" s="2" t="s">
        <v>53</v>
      </c>
      <c r="C64" s="19">
        <v>9</v>
      </c>
      <c r="D64" s="19">
        <v>14</v>
      </c>
      <c r="E64" s="19">
        <f t="shared" si="1"/>
        <v>14</v>
      </c>
      <c r="F64" s="19"/>
      <c r="G64" s="19"/>
      <c r="H64" s="19"/>
      <c r="I64" s="19">
        <v>2</v>
      </c>
      <c r="J64" s="19">
        <v>2</v>
      </c>
      <c r="K64" s="19">
        <f t="shared" si="7"/>
        <v>21</v>
      </c>
      <c r="L64" s="20">
        <f>(E64+2*F64+1.2*G64+1.8*H64+J64)/'П 1'!C62</f>
        <v>0.27586206896551724</v>
      </c>
      <c r="M64" s="19">
        <v>11</v>
      </c>
      <c r="N64" s="20">
        <f t="shared" si="2"/>
        <v>0.5238095238095238</v>
      </c>
      <c r="O64" s="29">
        <f t="shared" si="3"/>
        <v>42</v>
      </c>
      <c r="P64" s="19">
        <f t="shared" si="4"/>
        <v>63</v>
      </c>
      <c r="Q64" s="73">
        <f t="shared" si="5"/>
        <v>105</v>
      </c>
      <c r="R64" s="73">
        <f t="shared" si="6"/>
        <v>63</v>
      </c>
    </row>
    <row r="65" spans="1:18" ht="12.75">
      <c r="A65" s="1">
        <v>55</v>
      </c>
      <c r="B65" s="2" t="s">
        <v>54</v>
      </c>
      <c r="C65" s="19">
        <v>5</v>
      </c>
      <c r="D65" s="19">
        <v>5</v>
      </c>
      <c r="E65" s="19">
        <f t="shared" si="1"/>
        <v>5</v>
      </c>
      <c r="F65" s="19"/>
      <c r="G65" s="19"/>
      <c r="H65" s="19"/>
      <c r="I65" s="19">
        <v>1</v>
      </c>
      <c r="J65" s="19"/>
      <c r="K65" s="19">
        <f t="shared" si="7"/>
        <v>9</v>
      </c>
      <c r="L65" s="20">
        <f>(E65+2*F65+1.2*G65+1.8*H65+J65)/'П 1'!C63</f>
        <v>0.20833333333333334</v>
      </c>
      <c r="M65" s="19">
        <v>9</v>
      </c>
      <c r="N65" s="20">
        <f t="shared" si="2"/>
        <v>1</v>
      </c>
      <c r="O65" s="29">
        <f t="shared" si="3"/>
        <v>52</v>
      </c>
      <c r="P65" s="19">
        <f t="shared" si="4"/>
        <v>8</v>
      </c>
      <c r="Q65" s="73">
        <f t="shared" si="5"/>
        <v>60</v>
      </c>
      <c r="R65" s="73">
        <f t="shared" si="6"/>
        <v>26</v>
      </c>
    </row>
    <row r="66" spans="1:18" ht="12.75">
      <c r="A66" s="1">
        <v>56</v>
      </c>
      <c r="B66" s="2" t="s">
        <v>55</v>
      </c>
      <c r="C66" s="19">
        <v>14</v>
      </c>
      <c r="D66" s="19">
        <v>29</v>
      </c>
      <c r="E66" s="19">
        <f t="shared" si="1"/>
        <v>29</v>
      </c>
      <c r="F66" s="19"/>
      <c r="G66" s="19"/>
      <c r="H66" s="19"/>
      <c r="I66" s="19">
        <v>9</v>
      </c>
      <c r="J66" s="19"/>
      <c r="K66" s="19">
        <f t="shared" si="7"/>
        <v>34</v>
      </c>
      <c r="L66" s="20">
        <f>(E66+2*F66+1.2*G66+1.8*H66+J66)/'П 1'!C64</f>
        <v>0.58</v>
      </c>
      <c r="M66" s="19">
        <v>32</v>
      </c>
      <c r="N66" s="20">
        <f t="shared" si="2"/>
        <v>0.9411764705882353</v>
      </c>
      <c r="O66" s="29">
        <f t="shared" si="3"/>
        <v>16</v>
      </c>
      <c r="P66" s="19">
        <f t="shared" si="4"/>
        <v>34</v>
      </c>
      <c r="Q66" s="73">
        <f t="shared" si="5"/>
        <v>50</v>
      </c>
      <c r="R66" s="73">
        <f t="shared" si="6"/>
        <v>21</v>
      </c>
    </row>
    <row r="67" spans="1:18" ht="16.5" customHeight="1">
      <c r="A67" s="1">
        <v>57</v>
      </c>
      <c r="B67" s="2" t="s">
        <v>56</v>
      </c>
      <c r="C67" s="19">
        <v>22</v>
      </c>
      <c r="D67" s="19">
        <v>25</v>
      </c>
      <c r="E67" s="19">
        <f t="shared" si="1"/>
        <v>25</v>
      </c>
      <c r="F67" s="19"/>
      <c r="G67" s="19"/>
      <c r="H67" s="19"/>
      <c r="I67" s="19">
        <v>18</v>
      </c>
      <c r="J67" s="19"/>
      <c r="K67" s="19">
        <f t="shared" si="7"/>
        <v>29</v>
      </c>
      <c r="L67" s="20">
        <f>(E67+2*F67+1.2*G67+1.8*H67+J67)/'П 1'!C65</f>
        <v>0.2824858757062147</v>
      </c>
      <c r="M67" s="19">
        <v>24</v>
      </c>
      <c r="N67" s="20">
        <f t="shared" si="2"/>
        <v>0.8275862068965517</v>
      </c>
      <c r="O67" s="29">
        <f t="shared" si="3"/>
        <v>40</v>
      </c>
      <c r="P67" s="19">
        <f t="shared" si="4"/>
        <v>45</v>
      </c>
      <c r="Q67" s="73">
        <f t="shared" si="5"/>
        <v>85</v>
      </c>
      <c r="R67" s="73">
        <f t="shared" si="6"/>
        <v>49</v>
      </c>
    </row>
    <row r="68" spans="1:18" ht="12.75">
      <c r="A68" s="1">
        <v>58</v>
      </c>
      <c r="B68" s="2" t="s">
        <v>57</v>
      </c>
      <c r="C68" s="19">
        <v>3</v>
      </c>
      <c r="D68" s="19">
        <v>3</v>
      </c>
      <c r="E68" s="19">
        <f t="shared" si="1"/>
        <v>3</v>
      </c>
      <c r="F68" s="19"/>
      <c r="G68" s="19"/>
      <c r="H68" s="19"/>
      <c r="I68" s="19">
        <v>2</v>
      </c>
      <c r="J68" s="19"/>
      <c r="K68" s="19">
        <f t="shared" si="7"/>
        <v>4</v>
      </c>
      <c r="L68" s="20">
        <f>(E68+2*F68+1.2*G68+1.8*H68+J68)/'П 1'!C66</f>
        <v>0.07692307692307693</v>
      </c>
      <c r="M68" s="19">
        <v>1</v>
      </c>
      <c r="N68" s="20">
        <f t="shared" si="2"/>
        <v>0.25</v>
      </c>
      <c r="O68" s="29">
        <f t="shared" si="3"/>
        <v>72</v>
      </c>
      <c r="P68" s="19">
        <f t="shared" si="4"/>
        <v>71</v>
      </c>
      <c r="Q68" s="73">
        <f t="shared" si="5"/>
        <v>143</v>
      </c>
      <c r="R68" s="73">
        <f t="shared" si="6"/>
        <v>74</v>
      </c>
    </row>
    <row r="69" spans="1:18" s="27" customFormat="1" ht="12.75">
      <c r="A69" s="1">
        <v>59</v>
      </c>
      <c r="B69" s="2" t="s">
        <v>58</v>
      </c>
      <c r="C69" s="19">
        <v>0</v>
      </c>
      <c r="D69" s="19">
        <v>2</v>
      </c>
      <c r="E69" s="19">
        <f t="shared" si="1"/>
        <v>2</v>
      </c>
      <c r="F69" s="19"/>
      <c r="G69" s="19"/>
      <c r="H69" s="19"/>
      <c r="I69" s="19">
        <v>2</v>
      </c>
      <c r="J69" s="19"/>
      <c r="K69" s="19">
        <f t="shared" si="7"/>
        <v>0</v>
      </c>
      <c r="L69" s="20">
        <f>(E69+2*F69+1.2*G69+1.8*H69+J69)/'П 1'!C67</f>
        <v>0.11008897602171618</v>
      </c>
      <c r="M69" s="19">
        <v>0</v>
      </c>
      <c r="N69" s="20">
        <f t="shared" si="2"/>
        <v>0</v>
      </c>
      <c r="O69" s="29">
        <f t="shared" si="3"/>
        <v>69</v>
      </c>
      <c r="P69" s="19">
        <f t="shared" si="4"/>
        <v>73</v>
      </c>
      <c r="Q69" s="73">
        <f t="shared" si="5"/>
        <v>142</v>
      </c>
      <c r="R69" s="73">
        <f t="shared" si="6"/>
        <v>73</v>
      </c>
    </row>
    <row r="70" spans="1:18" ht="12.75">
      <c r="A70" s="1">
        <v>60</v>
      </c>
      <c r="B70" s="2" t="s">
        <v>59</v>
      </c>
      <c r="C70" s="19">
        <v>5</v>
      </c>
      <c r="D70" s="19">
        <v>14</v>
      </c>
      <c r="E70" s="19">
        <f t="shared" si="1"/>
        <v>12</v>
      </c>
      <c r="F70" s="19">
        <v>1</v>
      </c>
      <c r="G70" s="19"/>
      <c r="H70" s="19">
        <v>1</v>
      </c>
      <c r="I70" s="19">
        <v>4</v>
      </c>
      <c r="J70" s="19">
        <v>1</v>
      </c>
      <c r="K70" s="19">
        <f t="shared" si="7"/>
        <v>15</v>
      </c>
      <c r="L70" s="20">
        <f>(E70+2*F70+1.2*G70+1.8*H70+J70)/'П 1'!C68</f>
        <v>0.2709677419354839</v>
      </c>
      <c r="M70" s="19">
        <v>6</v>
      </c>
      <c r="N70" s="20">
        <f t="shared" si="2"/>
        <v>0.4</v>
      </c>
      <c r="O70" s="29">
        <f t="shared" si="3"/>
        <v>43</v>
      </c>
      <c r="P70" s="19">
        <f t="shared" si="4"/>
        <v>68</v>
      </c>
      <c r="Q70" s="73">
        <f t="shared" si="5"/>
        <v>111</v>
      </c>
      <c r="R70" s="73">
        <f t="shared" si="6"/>
        <v>66</v>
      </c>
    </row>
    <row r="71" spans="1:18" ht="12.75">
      <c r="A71" s="1">
        <v>61</v>
      </c>
      <c r="B71" s="2" t="s">
        <v>60</v>
      </c>
      <c r="C71" s="19">
        <v>24</v>
      </c>
      <c r="D71" s="19">
        <v>37</v>
      </c>
      <c r="E71" s="19">
        <f t="shared" si="1"/>
        <v>37</v>
      </c>
      <c r="F71" s="19"/>
      <c r="G71" s="19"/>
      <c r="H71" s="19"/>
      <c r="I71" s="19">
        <v>13</v>
      </c>
      <c r="J71" s="19"/>
      <c r="K71" s="19">
        <f t="shared" si="7"/>
        <v>48</v>
      </c>
      <c r="L71" s="20">
        <f>(E71+2*F71+1.2*G71+1.8*H71+J71)/'П 1'!C69</f>
        <v>1.9473684210526316</v>
      </c>
      <c r="M71" s="19">
        <v>25</v>
      </c>
      <c r="N71" s="20">
        <f t="shared" si="2"/>
        <v>0.5208333333333334</v>
      </c>
      <c r="O71" s="29">
        <f t="shared" si="3"/>
        <v>3</v>
      </c>
      <c r="P71" s="19">
        <f t="shared" si="4"/>
        <v>64</v>
      </c>
      <c r="Q71" s="73">
        <f t="shared" si="5"/>
        <v>67</v>
      </c>
      <c r="R71" s="73">
        <f t="shared" si="6"/>
        <v>36</v>
      </c>
    </row>
    <row r="72" spans="1:18" s="27" customFormat="1" ht="12.75">
      <c r="A72" s="1">
        <v>62</v>
      </c>
      <c r="B72" s="2" t="s">
        <v>61</v>
      </c>
      <c r="C72" s="19">
        <v>2</v>
      </c>
      <c r="D72" s="19">
        <v>3</v>
      </c>
      <c r="E72" s="19">
        <f t="shared" si="1"/>
        <v>3</v>
      </c>
      <c r="F72" s="19"/>
      <c r="G72" s="19"/>
      <c r="H72" s="19"/>
      <c r="I72" s="19">
        <v>2</v>
      </c>
      <c r="J72" s="19"/>
      <c r="K72" s="19">
        <f t="shared" si="7"/>
        <v>3</v>
      </c>
      <c r="L72" s="20">
        <f>(E72+2*F72+1.2*G72+1.8*H72+J72)/'П 1'!C70</f>
        <v>0.12</v>
      </c>
      <c r="M72" s="19">
        <v>1</v>
      </c>
      <c r="N72" s="20">
        <f t="shared" si="2"/>
        <v>0.3333333333333333</v>
      </c>
      <c r="O72" s="29">
        <f t="shared" si="3"/>
        <v>67</v>
      </c>
      <c r="P72" s="19">
        <f t="shared" si="4"/>
        <v>70</v>
      </c>
      <c r="Q72" s="73">
        <f t="shared" si="5"/>
        <v>137</v>
      </c>
      <c r="R72" s="73">
        <f t="shared" si="6"/>
        <v>71</v>
      </c>
    </row>
    <row r="73" spans="1:18" ht="12.75">
      <c r="A73" s="1">
        <v>63</v>
      </c>
      <c r="B73" s="2" t="s">
        <v>62</v>
      </c>
      <c r="C73" s="19">
        <v>6</v>
      </c>
      <c r="D73" s="19">
        <v>18</v>
      </c>
      <c r="E73" s="19">
        <f t="shared" si="1"/>
        <v>18</v>
      </c>
      <c r="F73" s="19"/>
      <c r="G73" s="19"/>
      <c r="H73" s="19"/>
      <c r="I73" s="19">
        <v>14</v>
      </c>
      <c r="J73" s="19">
        <v>1</v>
      </c>
      <c r="K73" s="19">
        <f t="shared" si="7"/>
        <v>10</v>
      </c>
      <c r="L73" s="20">
        <f>(E73+2*F73+1.2*G73+1.8*H73+J73)/'П 1'!C71</f>
        <v>0.4634146341463415</v>
      </c>
      <c r="M73" s="19">
        <v>7</v>
      </c>
      <c r="N73" s="20">
        <f t="shared" si="2"/>
        <v>0.7</v>
      </c>
      <c r="O73" s="29">
        <f t="shared" si="3"/>
        <v>27</v>
      </c>
      <c r="P73" s="19">
        <f t="shared" si="4"/>
        <v>56</v>
      </c>
      <c r="Q73" s="73">
        <f t="shared" si="5"/>
        <v>83</v>
      </c>
      <c r="R73" s="73">
        <f t="shared" si="6"/>
        <v>48</v>
      </c>
    </row>
    <row r="74" spans="1:18" ht="12.75">
      <c r="A74" s="1">
        <v>64</v>
      </c>
      <c r="B74" s="2" t="s">
        <v>63</v>
      </c>
      <c r="C74" s="19">
        <v>0</v>
      </c>
      <c r="D74" s="19">
        <v>2</v>
      </c>
      <c r="E74" s="19">
        <f t="shared" si="1"/>
        <v>2</v>
      </c>
      <c r="F74" s="19"/>
      <c r="G74" s="19"/>
      <c r="H74" s="19"/>
      <c r="I74" s="19"/>
      <c r="J74" s="19"/>
      <c r="K74" s="19">
        <f t="shared" si="7"/>
        <v>2</v>
      </c>
      <c r="L74" s="20">
        <f>(E74+2*F74+1.2*G74+1.8*H74+J74)/'П 1'!C72</f>
        <v>0.08</v>
      </c>
      <c r="M74" s="19">
        <v>2</v>
      </c>
      <c r="N74" s="20">
        <f t="shared" si="2"/>
        <v>1</v>
      </c>
      <c r="O74" s="29">
        <f t="shared" si="3"/>
        <v>71</v>
      </c>
      <c r="P74" s="19">
        <f t="shared" si="4"/>
        <v>8</v>
      </c>
      <c r="Q74" s="73">
        <f t="shared" si="5"/>
        <v>79</v>
      </c>
      <c r="R74" s="73">
        <f t="shared" si="6"/>
        <v>45</v>
      </c>
    </row>
    <row r="75" spans="1:18" ht="12.75">
      <c r="A75" s="1">
        <v>65</v>
      </c>
      <c r="B75" s="2" t="s">
        <v>64</v>
      </c>
      <c r="C75" s="19">
        <v>2</v>
      </c>
      <c r="D75" s="19">
        <v>43</v>
      </c>
      <c r="E75" s="19">
        <f t="shared" si="1"/>
        <v>37</v>
      </c>
      <c r="F75" s="19">
        <v>1</v>
      </c>
      <c r="G75" s="19"/>
      <c r="H75" s="19">
        <v>5</v>
      </c>
      <c r="I75" s="19">
        <v>26</v>
      </c>
      <c r="J75" s="19">
        <v>1</v>
      </c>
      <c r="K75" s="19">
        <f aca="true" t="shared" si="8" ref="K75:K92">D75-I75+C75</f>
        <v>19</v>
      </c>
      <c r="L75" s="20">
        <f>(E75+2*F75+1.2*G75+1.8*H75+J75)/'П 1'!C73</f>
        <v>0.8672566371681416</v>
      </c>
      <c r="M75" s="19">
        <v>17</v>
      </c>
      <c r="N75" s="20">
        <f t="shared" si="2"/>
        <v>0.8947368421052632</v>
      </c>
      <c r="O75" s="29">
        <f t="shared" si="3"/>
        <v>7</v>
      </c>
      <c r="P75" s="19">
        <f t="shared" si="4"/>
        <v>40</v>
      </c>
      <c r="Q75" s="73">
        <f t="shared" si="5"/>
        <v>47</v>
      </c>
      <c r="R75" s="73">
        <f t="shared" si="6"/>
        <v>20</v>
      </c>
    </row>
    <row r="76" spans="1:18" ht="12.75">
      <c r="A76" s="1">
        <v>66</v>
      </c>
      <c r="B76" s="2" t="s">
        <v>65</v>
      </c>
      <c r="C76" s="19">
        <v>2</v>
      </c>
      <c r="D76" s="19">
        <v>2</v>
      </c>
      <c r="E76" s="19">
        <f aca="true" t="shared" si="9" ref="E76:E92">D76-F76-G76-H76</f>
        <v>1</v>
      </c>
      <c r="F76" s="19">
        <v>1</v>
      </c>
      <c r="G76" s="19"/>
      <c r="H76" s="19"/>
      <c r="I76" s="19"/>
      <c r="J76" s="19"/>
      <c r="K76" s="19">
        <f t="shared" si="8"/>
        <v>4</v>
      </c>
      <c r="L76" s="20">
        <f>(E76+2*F76+1.2*G76+1.8*H76+J76)/'П 1'!C74</f>
        <v>0.09523809523809523</v>
      </c>
      <c r="M76" s="19">
        <v>4</v>
      </c>
      <c r="N76" s="20">
        <f aca="true" t="shared" si="10" ref="N76:N92">IF(K76=0,0,M76/K76)</f>
        <v>1</v>
      </c>
      <c r="O76" s="29">
        <f aca="true" t="shared" si="11" ref="O76:O92">(IF(L76=0,82,RANK(L76,L$11:L$92,0)))</f>
        <v>70</v>
      </c>
      <c r="P76" s="19">
        <f aca="true" t="shared" si="12" ref="P76:P92">IF(L76=0,82,RANK(N76,N$11:N$92,0))</f>
        <v>8</v>
      </c>
      <c r="Q76" s="73">
        <f aca="true" t="shared" si="13" ref="Q76:Q92">O76+P76</f>
        <v>78</v>
      </c>
      <c r="R76" s="73">
        <f aca="true" t="shared" si="14" ref="R76:R92">IF(L76=0,82,RANK(Q76,Q$11:Q$92,1))</f>
        <v>44</v>
      </c>
    </row>
    <row r="77" spans="1:18" ht="12.75">
      <c r="A77" s="1">
        <v>67</v>
      </c>
      <c r="B77" s="2" t="s">
        <v>66</v>
      </c>
      <c r="C77" s="19">
        <v>0</v>
      </c>
      <c r="D77" s="19">
        <v>12</v>
      </c>
      <c r="E77" s="19">
        <f t="shared" si="9"/>
        <v>12</v>
      </c>
      <c r="F77" s="19"/>
      <c r="G77" s="19"/>
      <c r="H77" s="19"/>
      <c r="I77" s="19">
        <v>2</v>
      </c>
      <c r="J77" s="19"/>
      <c r="K77" s="19">
        <f t="shared" si="8"/>
        <v>10</v>
      </c>
      <c r="L77" s="20">
        <f>(E77+2*F77+1.2*G77+1.8*H77+J77)/'П 1'!C75</f>
        <v>0.375</v>
      </c>
      <c r="M77" s="19">
        <v>9</v>
      </c>
      <c r="N77" s="20">
        <f t="shared" si="10"/>
        <v>0.9</v>
      </c>
      <c r="O77" s="29">
        <f t="shared" si="11"/>
        <v>34</v>
      </c>
      <c r="P77" s="19">
        <f t="shared" si="12"/>
        <v>38</v>
      </c>
      <c r="Q77" s="73">
        <f t="shared" si="13"/>
        <v>72</v>
      </c>
      <c r="R77" s="73">
        <f t="shared" si="14"/>
        <v>41</v>
      </c>
    </row>
    <row r="78" spans="1:18" ht="12.75">
      <c r="A78" s="1">
        <v>68</v>
      </c>
      <c r="B78" s="2" t="s">
        <v>67</v>
      </c>
      <c r="C78" s="19">
        <v>1</v>
      </c>
      <c r="D78" s="19"/>
      <c r="E78" s="19">
        <f t="shared" si="9"/>
        <v>0</v>
      </c>
      <c r="F78" s="19"/>
      <c r="G78" s="19"/>
      <c r="H78" s="19"/>
      <c r="I78" s="19"/>
      <c r="J78" s="19"/>
      <c r="K78" s="19">
        <f t="shared" si="8"/>
        <v>1</v>
      </c>
      <c r="L78" s="20">
        <f>(E78+2*F78+1.2*G78+1.8*H78+J78)/'П 1'!C76</f>
        <v>0</v>
      </c>
      <c r="M78" s="19">
        <v>0</v>
      </c>
      <c r="N78" s="20">
        <f t="shared" si="10"/>
        <v>0</v>
      </c>
      <c r="O78" s="29">
        <f t="shared" si="11"/>
        <v>82</v>
      </c>
      <c r="P78" s="19">
        <f t="shared" si="12"/>
        <v>82</v>
      </c>
      <c r="Q78" s="73">
        <f t="shared" si="13"/>
        <v>164</v>
      </c>
      <c r="R78" s="73">
        <f t="shared" si="14"/>
        <v>82</v>
      </c>
    </row>
    <row r="79" spans="1:18" ht="12.75">
      <c r="A79" s="1">
        <v>69</v>
      </c>
      <c r="B79" s="2" t="s">
        <v>68</v>
      </c>
      <c r="C79" s="19">
        <v>0</v>
      </c>
      <c r="D79" s="19">
        <v>4</v>
      </c>
      <c r="E79" s="19">
        <f t="shared" si="9"/>
        <v>4</v>
      </c>
      <c r="F79" s="19"/>
      <c r="G79" s="19"/>
      <c r="H79" s="19"/>
      <c r="I79" s="19"/>
      <c r="J79" s="19">
        <v>1</v>
      </c>
      <c r="K79" s="19">
        <f t="shared" si="8"/>
        <v>4</v>
      </c>
      <c r="L79" s="20">
        <f>(E79+2*F79+1.2*G79+1.8*H79+J79)/'П 1'!C77</f>
        <v>0.4166666666666667</v>
      </c>
      <c r="M79" s="19">
        <v>2</v>
      </c>
      <c r="N79" s="20">
        <f t="shared" si="10"/>
        <v>0.5</v>
      </c>
      <c r="O79" s="29">
        <f t="shared" si="11"/>
        <v>31</v>
      </c>
      <c r="P79" s="19">
        <f t="shared" si="12"/>
        <v>65</v>
      </c>
      <c r="Q79" s="73">
        <f t="shared" si="13"/>
        <v>96</v>
      </c>
      <c r="R79" s="73">
        <f t="shared" si="14"/>
        <v>57</v>
      </c>
    </row>
    <row r="80" spans="1:18" s="27" customFormat="1" ht="12.75">
      <c r="A80" s="1">
        <v>70</v>
      </c>
      <c r="B80" s="2" t="s">
        <v>69</v>
      </c>
      <c r="C80" s="19">
        <v>6</v>
      </c>
      <c r="D80" s="19">
        <v>1</v>
      </c>
      <c r="E80" s="19">
        <f t="shared" si="9"/>
        <v>1</v>
      </c>
      <c r="F80" s="19"/>
      <c r="G80" s="19"/>
      <c r="H80" s="19"/>
      <c r="I80" s="19"/>
      <c r="J80" s="19"/>
      <c r="K80" s="19">
        <f t="shared" si="8"/>
        <v>7</v>
      </c>
      <c r="L80" s="20">
        <f>(E80+2*F80+1.2*G80+1.8*H80+J80)/'П 1'!C78</f>
        <v>0.02857142857142857</v>
      </c>
      <c r="M80" s="19">
        <v>5</v>
      </c>
      <c r="N80" s="20">
        <f t="shared" si="10"/>
        <v>0.7142857142857143</v>
      </c>
      <c r="O80" s="29">
        <f t="shared" si="11"/>
        <v>76</v>
      </c>
      <c r="P80" s="19">
        <f t="shared" si="12"/>
        <v>52</v>
      </c>
      <c r="Q80" s="73">
        <f t="shared" si="13"/>
        <v>128</v>
      </c>
      <c r="R80" s="73">
        <f t="shared" si="14"/>
        <v>69</v>
      </c>
    </row>
    <row r="81" spans="1:18" ht="12.75">
      <c r="A81" s="1">
        <v>71</v>
      </c>
      <c r="B81" s="2" t="s">
        <v>70</v>
      </c>
      <c r="C81" s="19">
        <v>7</v>
      </c>
      <c r="D81" s="19">
        <v>20</v>
      </c>
      <c r="E81" s="19">
        <f t="shared" si="9"/>
        <v>20</v>
      </c>
      <c r="F81" s="19"/>
      <c r="G81" s="19"/>
      <c r="H81" s="19"/>
      <c r="I81" s="19">
        <v>12</v>
      </c>
      <c r="J81" s="19">
        <v>1</v>
      </c>
      <c r="K81" s="19">
        <f t="shared" si="8"/>
        <v>15</v>
      </c>
      <c r="L81" s="20">
        <f>(E81+2*F81+1.2*G81+1.8*H81+J81)/'П 1'!C79</f>
        <v>0.5384615384615384</v>
      </c>
      <c r="M81" s="19">
        <v>12</v>
      </c>
      <c r="N81" s="20">
        <f t="shared" si="10"/>
        <v>0.8</v>
      </c>
      <c r="O81" s="29">
        <f t="shared" si="11"/>
        <v>19</v>
      </c>
      <c r="P81" s="19">
        <f t="shared" si="12"/>
        <v>48</v>
      </c>
      <c r="Q81" s="73">
        <f t="shared" si="13"/>
        <v>67</v>
      </c>
      <c r="R81" s="73">
        <f t="shared" si="14"/>
        <v>36</v>
      </c>
    </row>
    <row r="82" spans="1:18" ht="12.75">
      <c r="A82" s="1">
        <v>72</v>
      </c>
      <c r="B82" s="2" t="s">
        <v>71</v>
      </c>
      <c r="C82" s="19">
        <v>1</v>
      </c>
      <c r="D82" s="19">
        <v>5</v>
      </c>
      <c r="E82" s="19">
        <f t="shared" si="9"/>
        <v>5</v>
      </c>
      <c r="F82" s="19"/>
      <c r="G82" s="19"/>
      <c r="H82" s="19"/>
      <c r="I82" s="19">
        <v>3</v>
      </c>
      <c r="J82" s="19"/>
      <c r="K82" s="19">
        <f t="shared" si="8"/>
        <v>3</v>
      </c>
      <c r="L82" s="20">
        <f>(E82+2*F82+1.2*G82+1.8*H82+J82)/'П 1'!C80</f>
        <v>0.18518518518518517</v>
      </c>
      <c r="M82" s="19">
        <v>3</v>
      </c>
      <c r="N82" s="20">
        <f t="shared" si="10"/>
        <v>1</v>
      </c>
      <c r="O82" s="29">
        <f t="shared" si="11"/>
        <v>55</v>
      </c>
      <c r="P82" s="19">
        <f t="shared" si="12"/>
        <v>8</v>
      </c>
      <c r="Q82" s="73">
        <f t="shared" si="13"/>
        <v>63</v>
      </c>
      <c r="R82" s="73">
        <f t="shared" si="14"/>
        <v>29</v>
      </c>
    </row>
    <row r="83" spans="1:18" ht="12.75">
      <c r="A83" s="1">
        <v>73</v>
      </c>
      <c r="B83" s="2" t="s">
        <v>72</v>
      </c>
      <c r="C83" s="19">
        <v>4</v>
      </c>
      <c r="D83" s="19">
        <v>5</v>
      </c>
      <c r="E83" s="19">
        <f t="shared" si="9"/>
        <v>5</v>
      </c>
      <c r="F83" s="19"/>
      <c r="G83" s="19"/>
      <c r="H83" s="19"/>
      <c r="I83" s="19"/>
      <c r="J83" s="19"/>
      <c r="K83" s="19">
        <f t="shared" si="8"/>
        <v>9</v>
      </c>
      <c r="L83" s="20">
        <f>(E83+2*F83+1.2*G83+1.8*H83+J83)/'П 1'!C81</f>
        <v>0.12468401994944318</v>
      </c>
      <c r="M83" s="19">
        <v>8</v>
      </c>
      <c r="N83" s="20">
        <f t="shared" si="10"/>
        <v>0.8888888888888888</v>
      </c>
      <c r="O83" s="29">
        <f t="shared" si="11"/>
        <v>65</v>
      </c>
      <c r="P83" s="19">
        <f t="shared" si="12"/>
        <v>41</v>
      </c>
      <c r="Q83" s="73">
        <f t="shared" si="13"/>
        <v>106</v>
      </c>
      <c r="R83" s="73">
        <f t="shared" si="14"/>
        <v>64</v>
      </c>
    </row>
    <row r="84" spans="1:18" s="27" customFormat="1" ht="12.75">
      <c r="A84" s="1">
        <v>74</v>
      </c>
      <c r="B84" s="2" t="s">
        <v>73</v>
      </c>
      <c r="C84" s="19">
        <v>0</v>
      </c>
      <c r="D84" s="19">
        <v>6</v>
      </c>
      <c r="E84" s="19">
        <f t="shared" si="9"/>
        <v>6</v>
      </c>
      <c r="F84" s="19"/>
      <c r="G84" s="19"/>
      <c r="H84" s="19"/>
      <c r="I84" s="19">
        <v>4</v>
      </c>
      <c r="J84" s="19">
        <v>1</v>
      </c>
      <c r="K84" s="19">
        <f t="shared" si="8"/>
        <v>2</v>
      </c>
      <c r="L84" s="20">
        <f>(E84+2*F84+1.2*G84+1.8*H84+J84)/'П 1'!C82</f>
        <v>0.39760348583877997</v>
      </c>
      <c r="M84" s="19">
        <v>2</v>
      </c>
      <c r="N84" s="20">
        <f t="shared" si="10"/>
        <v>1</v>
      </c>
      <c r="O84" s="29">
        <f t="shared" si="11"/>
        <v>33</v>
      </c>
      <c r="P84" s="19">
        <f t="shared" si="12"/>
        <v>8</v>
      </c>
      <c r="Q84" s="73">
        <f t="shared" si="13"/>
        <v>41</v>
      </c>
      <c r="R84" s="73">
        <f t="shared" si="14"/>
        <v>16</v>
      </c>
    </row>
    <row r="85" spans="1:18" s="27" customFormat="1" ht="13.5" customHeight="1">
      <c r="A85" s="1">
        <v>75</v>
      </c>
      <c r="B85" s="2" t="s">
        <v>74</v>
      </c>
      <c r="C85" s="19">
        <v>2</v>
      </c>
      <c r="D85" s="19">
        <v>79</v>
      </c>
      <c r="E85" s="19">
        <f t="shared" si="9"/>
        <v>79</v>
      </c>
      <c r="F85" s="19"/>
      <c r="G85" s="19"/>
      <c r="H85" s="19"/>
      <c r="I85" s="19">
        <v>4</v>
      </c>
      <c r="J85" s="19"/>
      <c r="K85" s="19">
        <f t="shared" si="8"/>
        <v>77</v>
      </c>
      <c r="L85" s="20">
        <f>(E85+2*F85+1.2*G85+1.8*H85+J85)/'П 1'!C83</f>
        <v>3.0600657964554814</v>
      </c>
      <c r="M85" s="19">
        <v>72</v>
      </c>
      <c r="N85" s="20">
        <f t="shared" si="10"/>
        <v>0.935064935064935</v>
      </c>
      <c r="O85" s="29">
        <f t="shared" si="11"/>
        <v>1</v>
      </c>
      <c r="P85" s="19">
        <f t="shared" si="12"/>
        <v>35</v>
      </c>
      <c r="Q85" s="73">
        <f t="shared" si="13"/>
        <v>36</v>
      </c>
      <c r="R85" s="73">
        <f t="shared" si="14"/>
        <v>12</v>
      </c>
    </row>
    <row r="86" spans="1:18" ht="17.25" customHeight="1">
      <c r="A86" s="1">
        <v>76</v>
      </c>
      <c r="B86" s="2" t="s">
        <v>75</v>
      </c>
      <c r="C86" s="19">
        <v>4</v>
      </c>
      <c r="D86" s="19">
        <v>35</v>
      </c>
      <c r="E86" s="19">
        <f t="shared" si="9"/>
        <v>32</v>
      </c>
      <c r="F86" s="19">
        <v>2</v>
      </c>
      <c r="G86" s="19">
        <v>1</v>
      </c>
      <c r="H86" s="19"/>
      <c r="I86" s="19">
        <v>12</v>
      </c>
      <c r="J86" s="19"/>
      <c r="K86" s="19">
        <f t="shared" si="8"/>
        <v>27</v>
      </c>
      <c r="L86" s="20">
        <f>(E86+2*F86+1.2*G86+1.8*H86+J86)/'П 1'!C84</f>
        <v>0.7294117647058824</v>
      </c>
      <c r="M86" s="19">
        <v>26</v>
      </c>
      <c r="N86" s="20">
        <f t="shared" si="10"/>
        <v>0.9629629629629629</v>
      </c>
      <c r="O86" s="29">
        <f t="shared" si="11"/>
        <v>11</v>
      </c>
      <c r="P86" s="19">
        <f t="shared" si="12"/>
        <v>31</v>
      </c>
      <c r="Q86" s="73">
        <f t="shared" si="13"/>
        <v>42</v>
      </c>
      <c r="R86" s="73">
        <f t="shared" si="14"/>
        <v>17</v>
      </c>
    </row>
    <row r="87" spans="1:18" s="27" customFormat="1" ht="19.5" customHeight="1">
      <c r="A87" s="1">
        <v>77</v>
      </c>
      <c r="B87" s="2" t="s">
        <v>76</v>
      </c>
      <c r="C87" s="19">
        <v>0</v>
      </c>
      <c r="D87" s="19">
        <v>8</v>
      </c>
      <c r="E87" s="19">
        <f t="shared" si="9"/>
        <v>8</v>
      </c>
      <c r="F87" s="19"/>
      <c r="G87" s="19"/>
      <c r="H87" s="19"/>
      <c r="I87" s="19"/>
      <c r="J87" s="19">
        <v>1</v>
      </c>
      <c r="K87" s="19">
        <f t="shared" si="8"/>
        <v>8</v>
      </c>
      <c r="L87" s="20">
        <f>(E87+2*F87+1.2*G87+1.8*H87+J87)/'П 1'!C85</f>
        <v>0.75</v>
      </c>
      <c r="M87" s="19">
        <v>9</v>
      </c>
      <c r="N87" s="20">
        <f t="shared" si="10"/>
        <v>1.125</v>
      </c>
      <c r="O87" s="29">
        <f t="shared" si="11"/>
        <v>10</v>
      </c>
      <c r="P87" s="19">
        <f t="shared" si="12"/>
        <v>6</v>
      </c>
      <c r="Q87" s="73">
        <f t="shared" si="13"/>
        <v>16</v>
      </c>
      <c r="R87" s="73">
        <f t="shared" si="14"/>
        <v>3</v>
      </c>
    </row>
    <row r="88" spans="1:18" ht="14.25" customHeight="1">
      <c r="A88" s="1">
        <v>78</v>
      </c>
      <c r="B88" s="2" t="s">
        <v>77</v>
      </c>
      <c r="C88" s="19">
        <v>1</v>
      </c>
      <c r="D88" s="19">
        <v>11</v>
      </c>
      <c r="E88" s="19">
        <f t="shared" si="9"/>
        <v>11</v>
      </c>
      <c r="F88" s="19"/>
      <c r="G88" s="19"/>
      <c r="H88" s="19"/>
      <c r="I88" s="19">
        <v>5</v>
      </c>
      <c r="J88" s="19">
        <v>2</v>
      </c>
      <c r="K88" s="19">
        <f t="shared" si="8"/>
        <v>7</v>
      </c>
      <c r="L88" s="20">
        <f>(E88+2*F88+1.2*G88+1.8*H88+J88)/'П 1'!C86</f>
        <v>0.5416666666666666</v>
      </c>
      <c r="M88" s="19">
        <v>6</v>
      </c>
      <c r="N88" s="20">
        <f t="shared" si="10"/>
        <v>0.8571428571428571</v>
      </c>
      <c r="O88" s="29">
        <f t="shared" si="11"/>
        <v>18</v>
      </c>
      <c r="P88" s="19">
        <f t="shared" si="12"/>
        <v>43</v>
      </c>
      <c r="Q88" s="73">
        <f t="shared" si="13"/>
        <v>61</v>
      </c>
      <c r="R88" s="73">
        <f t="shared" si="14"/>
        <v>27</v>
      </c>
    </row>
    <row r="89" spans="1:18" s="27" customFormat="1" ht="18" customHeight="1">
      <c r="A89" s="1">
        <v>79</v>
      </c>
      <c r="B89" s="2" t="s">
        <v>78</v>
      </c>
      <c r="C89" s="19">
        <v>0</v>
      </c>
      <c r="D89" s="19">
        <v>22</v>
      </c>
      <c r="E89" s="19">
        <f t="shared" si="9"/>
        <v>21</v>
      </c>
      <c r="F89" s="19"/>
      <c r="G89" s="19"/>
      <c r="H89" s="19">
        <v>1</v>
      </c>
      <c r="I89" s="19">
        <v>4</v>
      </c>
      <c r="J89" s="19"/>
      <c r="K89" s="19">
        <f t="shared" si="8"/>
        <v>18</v>
      </c>
      <c r="L89" s="20">
        <f>(E89+2*F89+1.2*G89+1.8*H89+J89)/'П 1'!C87</f>
        <v>1.9000000000000001</v>
      </c>
      <c r="M89" s="19">
        <v>18</v>
      </c>
      <c r="N89" s="20">
        <f t="shared" si="10"/>
        <v>1</v>
      </c>
      <c r="O89" s="29">
        <f t="shared" si="11"/>
        <v>4</v>
      </c>
      <c r="P89" s="19">
        <f t="shared" si="12"/>
        <v>8</v>
      </c>
      <c r="Q89" s="73">
        <f t="shared" si="13"/>
        <v>12</v>
      </c>
      <c r="R89" s="73">
        <f t="shared" si="14"/>
        <v>1</v>
      </c>
    </row>
    <row r="90" spans="1:18" s="27" customFormat="1" ht="14.25" customHeight="1">
      <c r="A90" s="1">
        <v>80</v>
      </c>
      <c r="B90" s="2" t="s">
        <v>79</v>
      </c>
      <c r="C90" s="19">
        <v>4</v>
      </c>
      <c r="D90" s="19">
        <v>9</v>
      </c>
      <c r="E90" s="19">
        <f t="shared" si="9"/>
        <v>9</v>
      </c>
      <c r="F90" s="19"/>
      <c r="G90" s="19"/>
      <c r="H90" s="19"/>
      <c r="I90" s="19">
        <v>1</v>
      </c>
      <c r="J90" s="19"/>
      <c r="K90" s="19">
        <f t="shared" si="8"/>
        <v>12</v>
      </c>
      <c r="L90" s="20">
        <f>(E90+2*F90+1.2*G90+1.8*H90+J90)/'П 1'!C88</f>
        <v>0.32111436950146627</v>
      </c>
      <c r="M90" s="19">
        <v>8</v>
      </c>
      <c r="N90" s="20">
        <f t="shared" si="10"/>
        <v>0.6666666666666666</v>
      </c>
      <c r="O90" s="29">
        <f t="shared" si="11"/>
        <v>38</v>
      </c>
      <c r="P90" s="19">
        <f t="shared" si="12"/>
        <v>58</v>
      </c>
      <c r="Q90" s="73">
        <f t="shared" si="13"/>
        <v>96</v>
      </c>
      <c r="R90" s="73">
        <f t="shared" si="14"/>
        <v>57</v>
      </c>
    </row>
    <row r="91" spans="1:18" ht="15.75" customHeight="1">
      <c r="A91" s="1">
        <v>81</v>
      </c>
      <c r="B91" s="2" t="s">
        <v>80</v>
      </c>
      <c r="C91" s="19">
        <v>0</v>
      </c>
      <c r="D91" s="19">
        <v>5</v>
      </c>
      <c r="E91" s="19">
        <f t="shared" si="9"/>
        <v>5</v>
      </c>
      <c r="F91" s="19"/>
      <c r="G91" s="19"/>
      <c r="H91" s="19"/>
      <c r="I91" s="19">
        <v>4</v>
      </c>
      <c r="J91" s="19">
        <v>2</v>
      </c>
      <c r="K91" s="19">
        <f t="shared" si="8"/>
        <v>1</v>
      </c>
      <c r="L91" s="20">
        <f>(E91+2*F91+1.2*G91+1.8*H91+J91)/'П 1'!C89</f>
        <v>0.37463343108504404</v>
      </c>
      <c r="M91" s="19">
        <v>3</v>
      </c>
      <c r="N91" s="20">
        <f t="shared" si="10"/>
        <v>3</v>
      </c>
      <c r="O91" s="29">
        <f t="shared" si="11"/>
        <v>36</v>
      </c>
      <c r="P91" s="19">
        <f t="shared" si="12"/>
        <v>1</v>
      </c>
      <c r="Q91" s="73">
        <f t="shared" si="13"/>
        <v>37</v>
      </c>
      <c r="R91" s="73">
        <f t="shared" si="14"/>
        <v>13</v>
      </c>
    </row>
    <row r="92" spans="1:18" ht="15" customHeight="1">
      <c r="A92" s="1">
        <v>82</v>
      </c>
      <c r="B92" s="2" t="s">
        <v>81</v>
      </c>
      <c r="C92" s="19">
        <v>3</v>
      </c>
      <c r="D92" s="19">
        <v>14</v>
      </c>
      <c r="E92" s="19">
        <f t="shared" si="9"/>
        <v>13</v>
      </c>
      <c r="F92" s="19"/>
      <c r="G92" s="19">
        <v>1</v>
      </c>
      <c r="H92" s="19"/>
      <c r="I92" s="19">
        <v>13</v>
      </c>
      <c r="J92" s="19"/>
      <c r="K92" s="19">
        <f t="shared" si="8"/>
        <v>4</v>
      </c>
      <c r="L92" s="20">
        <f>(E92+2*F92+1.2*G92+1.8*H92+J92)/'П 1'!C90</f>
        <v>0.44375</v>
      </c>
      <c r="M92" s="19">
        <v>1</v>
      </c>
      <c r="N92" s="20">
        <f t="shared" si="10"/>
        <v>0.25</v>
      </c>
      <c r="O92" s="29">
        <f t="shared" si="11"/>
        <v>28</v>
      </c>
      <c r="P92" s="19">
        <f t="shared" si="12"/>
        <v>71</v>
      </c>
      <c r="Q92" s="73">
        <f t="shared" si="13"/>
        <v>99</v>
      </c>
      <c r="R92" s="73">
        <f t="shared" si="14"/>
        <v>60</v>
      </c>
    </row>
    <row r="93" spans="4:13" ht="12.75">
      <c r="D93" s="27"/>
      <c r="E93" s="27"/>
      <c r="F93" s="27"/>
      <c r="G93" s="27"/>
      <c r="H93" s="27"/>
      <c r="I93" s="27"/>
      <c r="J93" s="27"/>
      <c r="K93" s="27"/>
      <c r="L93" s="27"/>
      <c r="M93" s="27"/>
    </row>
  </sheetData>
  <sheetProtection/>
  <mergeCells count="1">
    <mergeCell ref="B4:R5"/>
  </mergeCells>
  <printOptions/>
  <pageMargins left="0.2362204724409449" right="0.2362204724409449" top="0.2362204724409449" bottom="0.2362204724409449" header="0.11811023622047245" footer="0.11811023622047245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3:T92"/>
  <sheetViews>
    <sheetView zoomScalePageLayoutView="0" workbookViewId="0" topLeftCell="A64">
      <selection activeCell="A36" sqref="A36:IV36"/>
    </sheetView>
  </sheetViews>
  <sheetFormatPr defaultColWidth="9.140625" defaultRowHeight="12.75"/>
  <cols>
    <col min="1" max="1" width="4.140625" style="4" customWidth="1"/>
    <col min="2" max="2" width="24.57421875" style="4" customWidth="1"/>
    <col min="3" max="3" width="14.28125" style="0" customWidth="1"/>
    <col min="4" max="4" width="14.7109375" style="0" customWidth="1"/>
    <col min="5" max="5" width="23.28125" style="0" customWidth="1"/>
    <col min="6" max="6" width="10.421875" style="0" customWidth="1"/>
    <col min="7" max="7" width="14.00390625" style="0" customWidth="1"/>
    <col min="8" max="8" width="10.00390625" style="0" customWidth="1"/>
    <col min="9" max="9" width="8.7109375" style="0" customWidth="1"/>
    <col min="10" max="10" width="9.57421875" style="0" customWidth="1"/>
    <col min="11" max="11" width="7.57421875" style="0" customWidth="1"/>
    <col min="12" max="12" width="6.28125" style="0" customWidth="1"/>
  </cols>
  <sheetData>
    <row r="1" ht="12.75" hidden="1"/>
    <row r="2" ht="12.75" hidden="1"/>
    <row r="3" spans="2:20" ht="34.5" customHeight="1" hidden="1">
      <c r="B3" s="108" t="s">
        <v>215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2:20" ht="66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ht="12.75" hidden="1"/>
    <row r="6" ht="12.75" hidden="1"/>
    <row r="7" ht="12.75" hidden="1"/>
    <row r="8" ht="12.75" hidden="1"/>
    <row r="9" ht="12.75" hidden="1"/>
    <row r="10" spans="1:12" ht="51.75" customHeight="1">
      <c r="A10" s="15"/>
      <c r="B10" s="15"/>
      <c r="C10" s="11" t="s">
        <v>93</v>
      </c>
      <c r="D10" s="11" t="s">
        <v>94</v>
      </c>
      <c r="E10" s="12" t="s">
        <v>297</v>
      </c>
      <c r="F10" s="11" t="s">
        <v>95</v>
      </c>
      <c r="G10" s="11" t="s">
        <v>166</v>
      </c>
      <c r="H10" s="11" t="s">
        <v>97</v>
      </c>
      <c r="I10" s="11" t="s">
        <v>210</v>
      </c>
      <c r="J10" s="11" t="s">
        <v>216</v>
      </c>
      <c r="K10" s="11" t="s">
        <v>190</v>
      </c>
      <c r="L10" s="11" t="s">
        <v>217</v>
      </c>
    </row>
    <row r="11" spans="1:12" ht="12.75">
      <c r="A11" s="5">
        <v>1</v>
      </c>
      <c r="B11" s="6" t="s">
        <v>0</v>
      </c>
      <c r="C11" s="21">
        <v>3</v>
      </c>
      <c r="D11" s="21">
        <v>0</v>
      </c>
      <c r="E11" s="29"/>
      <c r="F11" s="20">
        <f>(D11+C11+E11)/'П 1'!C9</f>
        <v>0.25</v>
      </c>
      <c r="G11" s="29">
        <v>3</v>
      </c>
      <c r="H11" s="9">
        <f aca="true" t="shared" si="0" ref="H11:H42">IF(C11=0,0,G11/C11)</f>
        <v>1</v>
      </c>
      <c r="I11" s="8">
        <f aca="true" t="shared" si="1" ref="I11:I75">RANK(F11,F$11:F$92,0)</f>
        <v>40</v>
      </c>
      <c r="J11" s="8">
        <f>RANK(H11,H$11:H$92,0)</f>
        <v>1</v>
      </c>
      <c r="K11" s="8">
        <f>I11+J11</f>
        <v>41</v>
      </c>
      <c r="L11" s="8">
        <f>RANK(K11,K$11:K$92,1)</f>
        <v>11</v>
      </c>
    </row>
    <row r="12" spans="1:12" ht="12.75">
      <c r="A12" s="1">
        <v>2</v>
      </c>
      <c r="B12" s="2" t="s">
        <v>1</v>
      </c>
      <c r="C12" s="21">
        <v>3</v>
      </c>
      <c r="D12" s="21">
        <v>0</v>
      </c>
      <c r="E12" s="29"/>
      <c r="F12" s="20">
        <f>(D12+C12+E12)/'П 1'!C10</f>
        <v>0.07692307692307693</v>
      </c>
      <c r="G12" s="29">
        <v>0</v>
      </c>
      <c r="H12" s="9">
        <f t="shared" si="0"/>
        <v>0</v>
      </c>
      <c r="I12" s="8">
        <f t="shared" si="1"/>
        <v>69</v>
      </c>
      <c r="J12" s="8">
        <f aca="true" t="shared" si="2" ref="J12:J75">RANK(H12,H$11:H$92,0)</f>
        <v>43</v>
      </c>
      <c r="K12" s="8">
        <f aca="true" t="shared" si="3" ref="K12:K75">I12+J12</f>
        <v>112</v>
      </c>
      <c r="L12" s="8">
        <f aca="true" t="shared" si="4" ref="L12:L75">RANK(K12,K$11:K$92,1)</f>
        <v>71</v>
      </c>
    </row>
    <row r="13" spans="1:12" ht="12.75">
      <c r="A13" s="1">
        <v>3</v>
      </c>
      <c r="B13" s="2" t="s">
        <v>2</v>
      </c>
      <c r="C13" s="21">
        <v>3</v>
      </c>
      <c r="D13" s="21">
        <v>0</v>
      </c>
      <c r="E13" s="29"/>
      <c r="F13" s="20">
        <f>(D13+C13+E13)/'П 1'!C11</f>
        <v>0.21428571428571427</v>
      </c>
      <c r="G13" s="29">
        <v>0</v>
      </c>
      <c r="H13" s="9">
        <f t="shared" si="0"/>
        <v>0</v>
      </c>
      <c r="I13" s="8">
        <f t="shared" si="1"/>
        <v>47</v>
      </c>
      <c r="J13" s="8">
        <f t="shared" si="2"/>
        <v>43</v>
      </c>
      <c r="K13" s="8">
        <f t="shared" si="3"/>
        <v>90</v>
      </c>
      <c r="L13" s="8">
        <f t="shared" si="4"/>
        <v>57</v>
      </c>
    </row>
    <row r="14" spans="1:12" ht="12.75">
      <c r="A14" s="1">
        <v>4</v>
      </c>
      <c r="B14" s="2" t="s">
        <v>3</v>
      </c>
      <c r="C14" s="21">
        <v>2</v>
      </c>
      <c r="D14" s="21">
        <v>0</v>
      </c>
      <c r="E14" s="29">
        <v>1</v>
      </c>
      <c r="F14" s="20">
        <f>(D14+C14+E14)/'П 1'!C12</f>
        <v>0.13052029322367245</v>
      </c>
      <c r="G14" s="29">
        <v>2</v>
      </c>
      <c r="H14" s="9">
        <f t="shared" si="0"/>
        <v>1</v>
      </c>
      <c r="I14" s="8">
        <f t="shared" si="1"/>
        <v>64</v>
      </c>
      <c r="J14" s="8">
        <f t="shared" si="2"/>
        <v>1</v>
      </c>
      <c r="K14" s="8">
        <f t="shared" si="3"/>
        <v>65</v>
      </c>
      <c r="L14" s="8">
        <f t="shared" si="4"/>
        <v>37</v>
      </c>
    </row>
    <row r="15" spans="1:12" ht="12.75">
      <c r="A15" s="1">
        <v>5</v>
      </c>
      <c r="B15" s="2" t="s">
        <v>4</v>
      </c>
      <c r="C15" s="21">
        <v>9</v>
      </c>
      <c r="D15" s="21">
        <v>12</v>
      </c>
      <c r="E15" s="29">
        <v>2</v>
      </c>
      <c r="F15" s="20">
        <f>(D15+C15+E15)/'П 1'!C13</f>
        <v>0.7517012893982808</v>
      </c>
      <c r="G15" s="29">
        <v>0</v>
      </c>
      <c r="H15" s="9">
        <f t="shared" si="0"/>
        <v>0</v>
      </c>
      <c r="I15" s="8">
        <f t="shared" si="1"/>
        <v>7</v>
      </c>
      <c r="J15" s="8">
        <f t="shared" si="2"/>
        <v>43</v>
      </c>
      <c r="K15" s="8">
        <f t="shared" si="3"/>
        <v>50</v>
      </c>
      <c r="L15" s="8">
        <f t="shared" si="4"/>
        <v>25</v>
      </c>
    </row>
    <row r="16" spans="1:12" ht="12.75">
      <c r="A16" s="1">
        <v>6</v>
      </c>
      <c r="B16" s="2" t="s">
        <v>5</v>
      </c>
      <c r="C16" s="21"/>
      <c r="D16" s="21">
        <v>0</v>
      </c>
      <c r="E16" s="29"/>
      <c r="F16" s="20">
        <f>(D16+C16+E16)/'П 1'!C14</f>
        <v>0</v>
      </c>
      <c r="G16" s="29">
        <v>0</v>
      </c>
      <c r="H16" s="9">
        <f t="shared" si="0"/>
        <v>0</v>
      </c>
      <c r="I16" s="8">
        <f t="shared" si="1"/>
        <v>78</v>
      </c>
      <c r="J16" s="8">
        <f t="shared" si="2"/>
        <v>43</v>
      </c>
      <c r="K16" s="8">
        <f t="shared" si="3"/>
        <v>121</v>
      </c>
      <c r="L16" s="8">
        <f t="shared" si="4"/>
        <v>78</v>
      </c>
    </row>
    <row r="17" spans="1:12" s="27" customFormat="1" ht="12.75">
      <c r="A17" s="1">
        <v>7</v>
      </c>
      <c r="B17" s="2" t="s">
        <v>6</v>
      </c>
      <c r="C17" s="29">
        <v>3</v>
      </c>
      <c r="D17" s="29">
        <v>0</v>
      </c>
      <c r="E17" s="29"/>
      <c r="F17" s="20">
        <f>(D17+C17+E17)/'П 1'!C15</f>
        <v>0.06382978723404255</v>
      </c>
      <c r="G17" s="29">
        <v>1</v>
      </c>
      <c r="H17" s="9">
        <f t="shared" si="0"/>
        <v>0.3333333333333333</v>
      </c>
      <c r="I17" s="8">
        <f t="shared" si="1"/>
        <v>71</v>
      </c>
      <c r="J17" s="8">
        <f t="shared" si="2"/>
        <v>23</v>
      </c>
      <c r="K17" s="8">
        <f t="shared" si="3"/>
        <v>94</v>
      </c>
      <c r="L17" s="8">
        <f t="shared" si="4"/>
        <v>58</v>
      </c>
    </row>
    <row r="18" spans="1:12" ht="12.75">
      <c r="A18" s="1">
        <v>8</v>
      </c>
      <c r="B18" s="2" t="s">
        <v>7</v>
      </c>
      <c r="C18" s="21">
        <v>16</v>
      </c>
      <c r="D18" s="21">
        <v>1</v>
      </c>
      <c r="E18" s="29">
        <v>3</v>
      </c>
      <c r="F18" s="20">
        <f>(D18+C18+E18)/'П 1'!C16</f>
        <v>0.5714285714285714</v>
      </c>
      <c r="G18" s="29">
        <v>0</v>
      </c>
      <c r="H18" s="9">
        <f t="shared" si="0"/>
        <v>0</v>
      </c>
      <c r="I18" s="8">
        <f t="shared" si="1"/>
        <v>15</v>
      </c>
      <c r="J18" s="8">
        <f t="shared" si="2"/>
        <v>43</v>
      </c>
      <c r="K18" s="8">
        <f t="shared" si="3"/>
        <v>58</v>
      </c>
      <c r="L18" s="8">
        <f t="shared" si="4"/>
        <v>31</v>
      </c>
    </row>
    <row r="19" spans="1:12" ht="12.75">
      <c r="A19" s="1">
        <v>9</v>
      </c>
      <c r="B19" s="2" t="s">
        <v>8</v>
      </c>
      <c r="C19" s="21">
        <v>2</v>
      </c>
      <c r="D19" s="21">
        <v>0</v>
      </c>
      <c r="E19" s="29"/>
      <c r="F19" s="20">
        <f>(D19+C19+E19)/'П 1'!C17</f>
        <v>0.06896551724137931</v>
      </c>
      <c r="G19" s="29">
        <v>0</v>
      </c>
      <c r="H19" s="9">
        <f t="shared" si="0"/>
        <v>0</v>
      </c>
      <c r="I19" s="8">
        <f t="shared" si="1"/>
        <v>70</v>
      </c>
      <c r="J19" s="8">
        <f t="shared" si="2"/>
        <v>43</v>
      </c>
      <c r="K19" s="8">
        <f t="shared" si="3"/>
        <v>113</v>
      </c>
      <c r="L19" s="8">
        <f t="shared" si="4"/>
        <v>72</v>
      </c>
    </row>
    <row r="20" spans="1:12" ht="12.75">
      <c r="A20" s="1">
        <v>10</v>
      </c>
      <c r="B20" s="2" t="s">
        <v>9</v>
      </c>
      <c r="C20" s="21">
        <v>3</v>
      </c>
      <c r="D20" s="21">
        <v>0</v>
      </c>
      <c r="E20" s="29"/>
      <c r="F20" s="20">
        <f>(D20+C20+E20)/'П 1'!C18</f>
        <v>0.16143299425033172</v>
      </c>
      <c r="G20" s="29">
        <v>3</v>
      </c>
      <c r="H20" s="9">
        <f t="shared" si="0"/>
        <v>1</v>
      </c>
      <c r="I20" s="8">
        <f t="shared" si="1"/>
        <v>55</v>
      </c>
      <c r="J20" s="8">
        <f t="shared" si="2"/>
        <v>1</v>
      </c>
      <c r="K20" s="8">
        <f t="shared" si="3"/>
        <v>56</v>
      </c>
      <c r="L20" s="8">
        <f t="shared" si="4"/>
        <v>30</v>
      </c>
    </row>
    <row r="21" spans="1:12" ht="12.75">
      <c r="A21" s="1">
        <v>11</v>
      </c>
      <c r="B21" s="2" t="s">
        <v>10</v>
      </c>
      <c r="C21" s="21">
        <v>14</v>
      </c>
      <c r="D21" s="21">
        <v>1</v>
      </c>
      <c r="E21" s="29"/>
      <c r="F21" s="20">
        <f>(D21+C21+E21)/'П 1'!C19</f>
        <v>0.5172413793103449</v>
      </c>
      <c r="G21" s="29">
        <v>4</v>
      </c>
      <c r="H21" s="9">
        <f t="shared" si="0"/>
        <v>0.2857142857142857</v>
      </c>
      <c r="I21" s="8">
        <f t="shared" si="1"/>
        <v>16</v>
      </c>
      <c r="J21" s="8">
        <f t="shared" si="2"/>
        <v>26</v>
      </c>
      <c r="K21" s="8">
        <f t="shared" si="3"/>
        <v>42</v>
      </c>
      <c r="L21" s="8">
        <f t="shared" si="4"/>
        <v>12</v>
      </c>
    </row>
    <row r="22" spans="1:12" ht="12.75">
      <c r="A22" s="1">
        <v>12</v>
      </c>
      <c r="B22" s="2" t="s">
        <v>11</v>
      </c>
      <c r="C22" s="21">
        <v>5</v>
      </c>
      <c r="D22" s="21">
        <v>0</v>
      </c>
      <c r="E22" s="29"/>
      <c r="F22" s="20">
        <f>(D22+C22+E22)/'П 1'!C20</f>
        <v>0.11764705882352941</v>
      </c>
      <c r="G22" s="29">
        <v>1</v>
      </c>
      <c r="H22" s="9">
        <f t="shared" si="0"/>
        <v>0.2</v>
      </c>
      <c r="I22" s="8">
        <f t="shared" si="1"/>
        <v>65</v>
      </c>
      <c r="J22" s="8">
        <f t="shared" si="2"/>
        <v>29</v>
      </c>
      <c r="K22" s="8">
        <f t="shared" si="3"/>
        <v>94</v>
      </c>
      <c r="L22" s="8">
        <f t="shared" si="4"/>
        <v>58</v>
      </c>
    </row>
    <row r="23" spans="1:12" ht="12.75">
      <c r="A23" s="1">
        <v>13</v>
      </c>
      <c r="B23" s="2" t="s">
        <v>12</v>
      </c>
      <c r="C23" s="21">
        <v>1</v>
      </c>
      <c r="D23" s="21">
        <v>0</v>
      </c>
      <c r="E23" s="29"/>
      <c r="F23" s="20">
        <f>(D23+C23+E23)/'П 1'!C21</f>
        <v>0.02857142857142857</v>
      </c>
      <c r="G23" s="29">
        <v>1</v>
      </c>
      <c r="H23" s="9">
        <f t="shared" si="0"/>
        <v>1</v>
      </c>
      <c r="I23" s="8">
        <f t="shared" si="1"/>
        <v>76</v>
      </c>
      <c r="J23" s="8">
        <f t="shared" si="2"/>
        <v>1</v>
      </c>
      <c r="K23" s="8">
        <f t="shared" si="3"/>
        <v>77</v>
      </c>
      <c r="L23" s="8">
        <f t="shared" si="4"/>
        <v>43</v>
      </c>
    </row>
    <row r="24" spans="1:12" ht="12.75">
      <c r="A24" s="1">
        <v>14</v>
      </c>
      <c r="B24" s="2" t="s">
        <v>13</v>
      </c>
      <c r="C24" s="21">
        <v>6</v>
      </c>
      <c r="D24" s="21">
        <v>0</v>
      </c>
      <c r="E24" s="29">
        <v>1</v>
      </c>
      <c r="F24" s="20">
        <f>(D24+C24+E24)/'П 1'!C22</f>
        <v>0.18421052631578946</v>
      </c>
      <c r="G24" s="29">
        <v>1</v>
      </c>
      <c r="H24" s="9">
        <f t="shared" si="0"/>
        <v>0.16666666666666666</v>
      </c>
      <c r="I24" s="8">
        <f t="shared" si="1"/>
        <v>53</v>
      </c>
      <c r="J24" s="8">
        <f t="shared" si="2"/>
        <v>32</v>
      </c>
      <c r="K24" s="8">
        <f t="shared" si="3"/>
        <v>85</v>
      </c>
      <c r="L24" s="8">
        <f t="shared" si="4"/>
        <v>54</v>
      </c>
    </row>
    <row r="25" spans="1:12" ht="12.75">
      <c r="A25" s="1">
        <v>15</v>
      </c>
      <c r="B25" s="2" t="s">
        <v>15</v>
      </c>
      <c r="C25" s="21">
        <v>1</v>
      </c>
      <c r="D25" s="21">
        <v>0</v>
      </c>
      <c r="E25" s="29"/>
      <c r="F25" s="20">
        <f>(D25+C25+E25)/'П 1'!C23</f>
        <v>0.029850746268656716</v>
      </c>
      <c r="G25" s="29">
        <v>0</v>
      </c>
      <c r="H25" s="9">
        <f t="shared" si="0"/>
        <v>0</v>
      </c>
      <c r="I25" s="8">
        <f t="shared" si="1"/>
        <v>75</v>
      </c>
      <c r="J25" s="8">
        <f t="shared" si="2"/>
        <v>43</v>
      </c>
      <c r="K25" s="8">
        <f t="shared" si="3"/>
        <v>118</v>
      </c>
      <c r="L25" s="8">
        <f t="shared" si="4"/>
        <v>76</v>
      </c>
    </row>
    <row r="26" spans="1:12" ht="12.75">
      <c r="A26" s="1">
        <v>16</v>
      </c>
      <c r="B26" s="2" t="s">
        <v>14</v>
      </c>
      <c r="C26" s="21"/>
      <c r="D26" s="21">
        <v>0</v>
      </c>
      <c r="E26" s="29"/>
      <c r="F26" s="20">
        <f>(D26+C26+E26)/'П 1'!C24</f>
        <v>0</v>
      </c>
      <c r="G26" s="29">
        <v>0</v>
      </c>
      <c r="H26" s="9">
        <f t="shared" si="0"/>
        <v>0</v>
      </c>
      <c r="I26" s="8">
        <f t="shared" si="1"/>
        <v>78</v>
      </c>
      <c r="J26" s="8">
        <f t="shared" si="2"/>
        <v>43</v>
      </c>
      <c r="K26" s="8">
        <f t="shared" si="3"/>
        <v>121</v>
      </c>
      <c r="L26" s="8">
        <f t="shared" si="4"/>
        <v>78</v>
      </c>
    </row>
    <row r="27" spans="1:12" ht="12.75">
      <c r="A27" s="1">
        <v>17</v>
      </c>
      <c r="B27" s="2" t="s">
        <v>16</v>
      </c>
      <c r="C27" s="21">
        <v>3</v>
      </c>
      <c r="D27" s="21">
        <v>0</v>
      </c>
      <c r="E27" s="29"/>
      <c r="F27" s="20">
        <f>(D27+C27+E27)/'П 1'!C25</f>
        <v>0.13941940412528647</v>
      </c>
      <c r="G27" s="29">
        <v>0</v>
      </c>
      <c r="H27" s="9">
        <f t="shared" si="0"/>
        <v>0</v>
      </c>
      <c r="I27" s="8">
        <f t="shared" si="1"/>
        <v>63</v>
      </c>
      <c r="J27" s="8">
        <f t="shared" si="2"/>
        <v>43</v>
      </c>
      <c r="K27" s="8">
        <f t="shared" si="3"/>
        <v>106</v>
      </c>
      <c r="L27" s="8">
        <f t="shared" si="4"/>
        <v>68</v>
      </c>
    </row>
    <row r="28" spans="1:12" ht="12.75">
      <c r="A28" s="1">
        <v>18</v>
      </c>
      <c r="B28" s="2" t="s">
        <v>17</v>
      </c>
      <c r="C28" s="21">
        <v>13</v>
      </c>
      <c r="D28" s="21">
        <v>0</v>
      </c>
      <c r="E28" s="29">
        <v>3</v>
      </c>
      <c r="F28" s="20">
        <f>(D28+C28+E28)/'П 1'!C26</f>
        <v>0.6666666666666666</v>
      </c>
      <c r="G28" s="29">
        <v>11</v>
      </c>
      <c r="H28" s="9">
        <f t="shared" si="0"/>
        <v>0.8461538461538461</v>
      </c>
      <c r="I28" s="8">
        <f t="shared" si="1"/>
        <v>10</v>
      </c>
      <c r="J28" s="8">
        <f t="shared" si="2"/>
        <v>5</v>
      </c>
      <c r="K28" s="8">
        <f t="shared" si="3"/>
        <v>15</v>
      </c>
      <c r="L28" s="8">
        <f t="shared" si="4"/>
        <v>1</v>
      </c>
    </row>
    <row r="29" spans="1:12" ht="12.75">
      <c r="A29" s="1">
        <v>19</v>
      </c>
      <c r="B29" s="2" t="s">
        <v>18</v>
      </c>
      <c r="C29" s="21">
        <v>11</v>
      </c>
      <c r="D29" s="21">
        <v>1</v>
      </c>
      <c r="E29" s="29">
        <v>1</v>
      </c>
      <c r="F29" s="20">
        <f>(D29+C29+E29)/'П 1'!C27</f>
        <v>0.30910038433978243</v>
      </c>
      <c r="G29" s="29">
        <v>6</v>
      </c>
      <c r="H29" s="9">
        <f t="shared" si="0"/>
        <v>0.5454545454545454</v>
      </c>
      <c r="I29" s="8">
        <f t="shared" si="1"/>
        <v>33</v>
      </c>
      <c r="J29" s="8">
        <f t="shared" si="2"/>
        <v>12</v>
      </c>
      <c r="K29" s="8">
        <f t="shared" si="3"/>
        <v>45</v>
      </c>
      <c r="L29" s="8">
        <f t="shared" si="4"/>
        <v>18</v>
      </c>
    </row>
    <row r="30" spans="1:12" ht="12.75">
      <c r="A30" s="1">
        <v>20</v>
      </c>
      <c r="B30" s="2" t="s">
        <v>19</v>
      </c>
      <c r="C30" s="21">
        <v>5</v>
      </c>
      <c r="D30" s="21">
        <v>0</v>
      </c>
      <c r="E30" s="29">
        <v>1</v>
      </c>
      <c r="F30" s="20">
        <f>(D30+C30+E30)/'П 1'!C28</f>
        <v>0.3</v>
      </c>
      <c r="G30" s="29">
        <v>0</v>
      </c>
      <c r="H30" s="9">
        <f t="shared" si="0"/>
        <v>0</v>
      </c>
      <c r="I30" s="8">
        <f t="shared" si="1"/>
        <v>34</v>
      </c>
      <c r="J30" s="8">
        <f t="shared" si="2"/>
        <v>43</v>
      </c>
      <c r="K30" s="8">
        <f t="shared" si="3"/>
        <v>77</v>
      </c>
      <c r="L30" s="8">
        <f t="shared" si="4"/>
        <v>43</v>
      </c>
    </row>
    <row r="31" spans="1:12" ht="12.75">
      <c r="A31" s="1">
        <v>21</v>
      </c>
      <c r="B31" s="2" t="s">
        <v>20</v>
      </c>
      <c r="C31" s="21"/>
      <c r="D31" s="21">
        <v>0</v>
      </c>
      <c r="E31" s="29">
        <v>1</v>
      </c>
      <c r="F31" s="20">
        <f>(D31+C31+E31)/'П 1'!C29</f>
        <v>0.04081632653061224</v>
      </c>
      <c r="G31" s="29">
        <v>0</v>
      </c>
      <c r="H31" s="9">
        <f t="shared" si="0"/>
        <v>0</v>
      </c>
      <c r="I31" s="8">
        <f t="shared" si="1"/>
        <v>74</v>
      </c>
      <c r="J31" s="8">
        <f t="shared" si="2"/>
        <v>43</v>
      </c>
      <c r="K31" s="8">
        <f t="shared" si="3"/>
        <v>117</v>
      </c>
      <c r="L31" s="8">
        <f t="shared" si="4"/>
        <v>75</v>
      </c>
    </row>
    <row r="32" spans="1:12" ht="12.75">
      <c r="A32" s="1">
        <v>22</v>
      </c>
      <c r="B32" s="2" t="s">
        <v>21</v>
      </c>
      <c r="C32" s="21"/>
      <c r="D32" s="21">
        <v>0</v>
      </c>
      <c r="E32" s="29">
        <v>2</v>
      </c>
      <c r="F32" s="20">
        <f>(D32+C32+E32)/'П 1'!C30</f>
        <v>0.15384615384615385</v>
      </c>
      <c r="G32" s="29">
        <v>0</v>
      </c>
      <c r="H32" s="9">
        <f t="shared" si="0"/>
        <v>0</v>
      </c>
      <c r="I32" s="8">
        <f t="shared" si="1"/>
        <v>58</v>
      </c>
      <c r="J32" s="8">
        <f t="shared" si="2"/>
        <v>43</v>
      </c>
      <c r="K32" s="8">
        <f t="shared" si="3"/>
        <v>101</v>
      </c>
      <c r="L32" s="8">
        <f t="shared" si="4"/>
        <v>63</v>
      </c>
    </row>
    <row r="33" spans="1:12" ht="12.75">
      <c r="A33" s="1">
        <v>23</v>
      </c>
      <c r="B33" s="2" t="s">
        <v>22</v>
      </c>
      <c r="C33" s="21">
        <v>2</v>
      </c>
      <c r="D33" s="21">
        <v>0</v>
      </c>
      <c r="E33" s="29">
        <v>4</v>
      </c>
      <c r="F33" s="20">
        <f>(D33+C33+E33)/'П 1'!C31</f>
        <v>0.25</v>
      </c>
      <c r="G33" s="29">
        <v>0</v>
      </c>
      <c r="H33" s="9">
        <f t="shared" si="0"/>
        <v>0</v>
      </c>
      <c r="I33" s="8">
        <f t="shared" si="1"/>
        <v>40</v>
      </c>
      <c r="J33" s="8">
        <f t="shared" si="2"/>
        <v>43</v>
      </c>
      <c r="K33" s="8">
        <f t="shared" si="3"/>
        <v>83</v>
      </c>
      <c r="L33" s="8">
        <f t="shared" si="4"/>
        <v>51</v>
      </c>
    </row>
    <row r="34" spans="1:12" ht="12.75">
      <c r="A34" s="1">
        <v>24</v>
      </c>
      <c r="B34" s="2" t="s">
        <v>23</v>
      </c>
      <c r="C34" s="21">
        <v>6</v>
      </c>
      <c r="D34" s="21">
        <v>3</v>
      </c>
      <c r="E34" s="29"/>
      <c r="F34" s="20">
        <f>(D34+C34+E34)/'П 1'!C32</f>
        <v>0.48167155425219943</v>
      </c>
      <c r="G34" s="29">
        <v>0</v>
      </c>
      <c r="H34" s="9">
        <f t="shared" si="0"/>
        <v>0</v>
      </c>
      <c r="I34" s="8">
        <f t="shared" si="1"/>
        <v>19</v>
      </c>
      <c r="J34" s="8">
        <f t="shared" si="2"/>
        <v>43</v>
      </c>
      <c r="K34" s="8">
        <f t="shared" si="3"/>
        <v>62</v>
      </c>
      <c r="L34" s="8">
        <f t="shared" si="4"/>
        <v>35</v>
      </c>
    </row>
    <row r="35" spans="1:12" ht="12.75">
      <c r="A35" s="1">
        <v>25</v>
      </c>
      <c r="B35" s="2" t="s">
        <v>24</v>
      </c>
      <c r="C35" s="21">
        <v>2</v>
      </c>
      <c r="D35" s="21">
        <v>0</v>
      </c>
      <c r="E35" s="29">
        <v>6</v>
      </c>
      <c r="F35" s="20">
        <f>(D35+C35+E35)/'П 1'!C33</f>
        <v>0.47058823529411764</v>
      </c>
      <c r="G35" s="29">
        <v>0</v>
      </c>
      <c r="H35" s="9">
        <f t="shared" si="0"/>
        <v>0</v>
      </c>
      <c r="I35" s="8">
        <f t="shared" si="1"/>
        <v>21</v>
      </c>
      <c r="J35" s="8">
        <f t="shared" si="2"/>
        <v>43</v>
      </c>
      <c r="K35" s="8">
        <f t="shared" si="3"/>
        <v>64</v>
      </c>
      <c r="L35" s="8">
        <f t="shared" si="4"/>
        <v>36</v>
      </c>
    </row>
    <row r="36" spans="1:12" ht="12.75">
      <c r="A36" s="1">
        <v>26</v>
      </c>
      <c r="B36" s="2" t="s">
        <v>25</v>
      </c>
      <c r="C36" s="21">
        <v>2</v>
      </c>
      <c r="D36" s="21">
        <v>0</v>
      </c>
      <c r="E36" s="29">
        <v>1</v>
      </c>
      <c r="F36" s="20">
        <f>(D36+C36+E36)/'П 1'!C34</f>
        <v>0.1530505276399469</v>
      </c>
      <c r="G36" s="29">
        <v>0</v>
      </c>
      <c r="H36" s="9">
        <f t="shared" si="0"/>
        <v>0</v>
      </c>
      <c r="I36" s="8">
        <f t="shared" si="1"/>
        <v>60</v>
      </c>
      <c r="J36" s="8">
        <f t="shared" si="2"/>
        <v>43</v>
      </c>
      <c r="K36" s="8">
        <f t="shared" si="3"/>
        <v>103</v>
      </c>
      <c r="L36" s="8">
        <f t="shared" si="4"/>
        <v>65</v>
      </c>
    </row>
    <row r="37" spans="1:12" ht="12.75">
      <c r="A37" s="1">
        <v>27</v>
      </c>
      <c r="B37" s="2" t="s">
        <v>26</v>
      </c>
      <c r="C37" s="21">
        <v>12</v>
      </c>
      <c r="D37" s="21">
        <v>0</v>
      </c>
      <c r="E37" s="29">
        <v>1</v>
      </c>
      <c r="F37" s="20">
        <f>(D37+C37+E37)/'П 1'!C35</f>
        <v>0.2826086956521739</v>
      </c>
      <c r="G37" s="29">
        <v>8</v>
      </c>
      <c r="H37" s="9">
        <f t="shared" si="0"/>
        <v>0.6666666666666666</v>
      </c>
      <c r="I37" s="8">
        <f t="shared" si="1"/>
        <v>35</v>
      </c>
      <c r="J37" s="8">
        <f t="shared" si="2"/>
        <v>9</v>
      </c>
      <c r="K37" s="8">
        <f t="shared" si="3"/>
        <v>44</v>
      </c>
      <c r="L37" s="8">
        <f t="shared" si="4"/>
        <v>17</v>
      </c>
    </row>
    <row r="38" spans="1:12" ht="12.75">
      <c r="A38" s="1">
        <v>28</v>
      </c>
      <c r="B38" s="2" t="s">
        <v>27</v>
      </c>
      <c r="C38" s="21">
        <v>3</v>
      </c>
      <c r="D38" s="21">
        <v>0</v>
      </c>
      <c r="E38" s="29">
        <v>1</v>
      </c>
      <c r="F38" s="20">
        <f>(D38+C38+E38)/'П 1'!C36</f>
        <v>0.14285714285714285</v>
      </c>
      <c r="G38" s="29">
        <v>0</v>
      </c>
      <c r="H38" s="9">
        <f t="shared" si="0"/>
        <v>0</v>
      </c>
      <c r="I38" s="8">
        <f t="shared" si="1"/>
        <v>61</v>
      </c>
      <c r="J38" s="8">
        <f t="shared" si="2"/>
        <v>43</v>
      </c>
      <c r="K38" s="8">
        <f t="shared" si="3"/>
        <v>104</v>
      </c>
      <c r="L38" s="8">
        <f t="shared" si="4"/>
        <v>66</v>
      </c>
    </row>
    <row r="39" spans="1:12" ht="12.75">
      <c r="A39" s="1">
        <v>29</v>
      </c>
      <c r="B39" s="2" t="s">
        <v>28</v>
      </c>
      <c r="C39" s="21">
        <v>4</v>
      </c>
      <c r="D39" s="21">
        <v>0</v>
      </c>
      <c r="E39" s="29">
        <v>2</v>
      </c>
      <c r="F39" s="20">
        <f>(D39+C39+E39)/'П 1'!C37</f>
        <v>0.19609598853868196</v>
      </c>
      <c r="G39" s="29">
        <v>0</v>
      </c>
      <c r="H39" s="9">
        <f t="shared" si="0"/>
        <v>0</v>
      </c>
      <c r="I39" s="8">
        <f t="shared" si="1"/>
        <v>52</v>
      </c>
      <c r="J39" s="8">
        <f t="shared" si="2"/>
        <v>43</v>
      </c>
      <c r="K39" s="8">
        <f t="shared" si="3"/>
        <v>95</v>
      </c>
      <c r="L39" s="8">
        <f t="shared" si="4"/>
        <v>60</v>
      </c>
    </row>
    <row r="40" spans="1:12" ht="12.75">
      <c r="A40" s="1">
        <v>30</v>
      </c>
      <c r="B40" s="2" t="s">
        <v>29</v>
      </c>
      <c r="C40" s="21">
        <v>3</v>
      </c>
      <c r="D40" s="21">
        <v>0</v>
      </c>
      <c r="E40" s="29"/>
      <c r="F40" s="20">
        <f>(D40+C40+E40)/'П 1'!C38</f>
        <v>0.15384615384615385</v>
      </c>
      <c r="G40" s="29">
        <v>0</v>
      </c>
      <c r="H40" s="9">
        <f t="shared" si="0"/>
        <v>0</v>
      </c>
      <c r="I40" s="8">
        <f t="shared" si="1"/>
        <v>58</v>
      </c>
      <c r="J40" s="8">
        <f t="shared" si="2"/>
        <v>43</v>
      </c>
      <c r="K40" s="8">
        <f t="shared" si="3"/>
        <v>101</v>
      </c>
      <c r="L40" s="8">
        <f t="shared" si="4"/>
        <v>63</v>
      </c>
    </row>
    <row r="41" spans="1:12" ht="12.75">
      <c r="A41" s="1">
        <v>31</v>
      </c>
      <c r="B41" s="2" t="s">
        <v>30</v>
      </c>
      <c r="C41" s="21">
        <v>8</v>
      </c>
      <c r="D41" s="21">
        <v>0</v>
      </c>
      <c r="E41" s="29">
        <v>4</v>
      </c>
      <c r="F41" s="20">
        <f>(D41+C41+E41)/'П 1'!C39</f>
        <v>0.20168067226890757</v>
      </c>
      <c r="G41" s="29">
        <v>2</v>
      </c>
      <c r="H41" s="9">
        <f t="shared" si="0"/>
        <v>0.25</v>
      </c>
      <c r="I41" s="8">
        <f t="shared" si="1"/>
        <v>50</v>
      </c>
      <c r="J41" s="8">
        <f t="shared" si="2"/>
        <v>27</v>
      </c>
      <c r="K41" s="8">
        <f t="shared" si="3"/>
        <v>77</v>
      </c>
      <c r="L41" s="8">
        <f t="shared" si="4"/>
        <v>43</v>
      </c>
    </row>
    <row r="42" spans="1:12" ht="12.75">
      <c r="A42" s="1">
        <v>32</v>
      </c>
      <c r="B42" s="2" t="s">
        <v>31</v>
      </c>
      <c r="C42" s="21">
        <v>22</v>
      </c>
      <c r="D42" s="21">
        <v>0</v>
      </c>
      <c r="E42" s="29">
        <v>2</v>
      </c>
      <c r="F42" s="20">
        <f>(D42+C42+E42)/'П 1'!C40</f>
        <v>0.46297764388774376</v>
      </c>
      <c r="G42" s="29">
        <v>12</v>
      </c>
      <c r="H42" s="9">
        <f t="shared" si="0"/>
        <v>0.5454545454545454</v>
      </c>
      <c r="I42" s="8">
        <f t="shared" si="1"/>
        <v>24</v>
      </c>
      <c r="J42" s="8">
        <f t="shared" si="2"/>
        <v>12</v>
      </c>
      <c r="K42" s="8">
        <f t="shared" si="3"/>
        <v>36</v>
      </c>
      <c r="L42" s="8">
        <f t="shared" si="4"/>
        <v>9</v>
      </c>
    </row>
    <row r="43" spans="1:12" ht="12.75">
      <c r="A43" s="1">
        <v>33</v>
      </c>
      <c r="B43" s="2" t="s">
        <v>32</v>
      </c>
      <c r="C43" s="21">
        <v>6</v>
      </c>
      <c r="D43" s="21">
        <v>0</v>
      </c>
      <c r="E43" s="29">
        <v>1</v>
      </c>
      <c r="F43" s="20">
        <f>(D43+C43+E43)/'П 1'!C41</f>
        <v>0.3684210526315789</v>
      </c>
      <c r="G43" s="29">
        <v>0</v>
      </c>
      <c r="H43" s="9">
        <f aca="true" t="shared" si="5" ref="H43:H74">IF(C43=0,0,G43/C43)</f>
        <v>0</v>
      </c>
      <c r="I43" s="8">
        <f t="shared" si="1"/>
        <v>28</v>
      </c>
      <c r="J43" s="8">
        <f t="shared" si="2"/>
        <v>43</v>
      </c>
      <c r="K43" s="8">
        <f t="shared" si="3"/>
        <v>71</v>
      </c>
      <c r="L43" s="8">
        <f t="shared" si="4"/>
        <v>40</v>
      </c>
    </row>
    <row r="44" spans="1:12" ht="12.75">
      <c r="A44" s="1">
        <v>34</v>
      </c>
      <c r="B44" s="2" t="s">
        <v>33</v>
      </c>
      <c r="C44" s="21">
        <v>7</v>
      </c>
      <c r="D44" s="21">
        <v>0</v>
      </c>
      <c r="E44" s="29">
        <v>4</v>
      </c>
      <c r="F44" s="20">
        <f>(D44+C44+E44)/'П 1'!C42</f>
        <v>0.44</v>
      </c>
      <c r="G44" s="29">
        <v>5</v>
      </c>
      <c r="H44" s="9">
        <f t="shared" si="5"/>
        <v>0.7142857142857143</v>
      </c>
      <c r="I44" s="8">
        <f t="shared" si="1"/>
        <v>25</v>
      </c>
      <c r="J44" s="8">
        <f t="shared" si="2"/>
        <v>8</v>
      </c>
      <c r="K44" s="8">
        <f t="shared" si="3"/>
        <v>33</v>
      </c>
      <c r="L44" s="8">
        <f t="shared" si="4"/>
        <v>5</v>
      </c>
    </row>
    <row r="45" spans="1:12" ht="12.75">
      <c r="A45" s="1">
        <v>35</v>
      </c>
      <c r="B45" s="2" t="s">
        <v>34</v>
      </c>
      <c r="C45" s="21">
        <v>20</v>
      </c>
      <c r="D45" s="21">
        <v>0</v>
      </c>
      <c r="E45" s="29"/>
      <c r="F45" s="20">
        <f>(D45+C45+E45)/'П 1'!C43</f>
        <v>0.5882352941176471</v>
      </c>
      <c r="G45" s="29">
        <v>9</v>
      </c>
      <c r="H45" s="9">
        <f t="shared" si="5"/>
        <v>0.45</v>
      </c>
      <c r="I45" s="8">
        <f t="shared" si="1"/>
        <v>13</v>
      </c>
      <c r="J45" s="8">
        <f t="shared" si="2"/>
        <v>17</v>
      </c>
      <c r="K45" s="8">
        <f t="shared" si="3"/>
        <v>30</v>
      </c>
      <c r="L45" s="8">
        <f t="shared" si="4"/>
        <v>4</v>
      </c>
    </row>
    <row r="46" spans="1:12" ht="12.75">
      <c r="A46" s="1">
        <v>36</v>
      </c>
      <c r="B46" s="2" t="s">
        <v>35</v>
      </c>
      <c r="C46" s="21">
        <v>28</v>
      </c>
      <c r="D46" s="21">
        <v>0</v>
      </c>
      <c r="E46" s="29">
        <v>1</v>
      </c>
      <c r="F46" s="20">
        <f>(D46+C46+E46)/'П 1'!C44</f>
        <v>0.90625</v>
      </c>
      <c r="G46" s="29">
        <v>1</v>
      </c>
      <c r="H46" s="9">
        <f t="shared" si="5"/>
        <v>0.03571428571428571</v>
      </c>
      <c r="I46" s="8">
        <f t="shared" si="1"/>
        <v>5</v>
      </c>
      <c r="J46" s="8">
        <f t="shared" si="2"/>
        <v>41</v>
      </c>
      <c r="K46" s="8">
        <f t="shared" si="3"/>
        <v>46</v>
      </c>
      <c r="L46" s="8">
        <f t="shared" si="4"/>
        <v>20</v>
      </c>
    </row>
    <row r="47" spans="1:12" ht="12.75">
      <c r="A47" s="1">
        <v>37</v>
      </c>
      <c r="B47" s="2" t="s">
        <v>36</v>
      </c>
      <c r="C47" s="21">
        <v>6</v>
      </c>
      <c r="D47" s="21">
        <v>0</v>
      </c>
      <c r="E47" s="29">
        <v>6</v>
      </c>
      <c r="F47" s="20">
        <f>(D47+C47+E47)/'П 1'!C45</f>
        <v>0.6760302515820342</v>
      </c>
      <c r="G47" s="29">
        <v>1</v>
      </c>
      <c r="H47" s="9">
        <f t="shared" si="5"/>
        <v>0.16666666666666666</v>
      </c>
      <c r="I47" s="8">
        <f t="shared" si="1"/>
        <v>8</v>
      </c>
      <c r="J47" s="8">
        <f t="shared" si="2"/>
        <v>32</v>
      </c>
      <c r="K47" s="8">
        <f t="shared" si="3"/>
        <v>40</v>
      </c>
      <c r="L47" s="8">
        <f t="shared" si="4"/>
        <v>10</v>
      </c>
    </row>
    <row r="48" spans="1:12" ht="12.75">
      <c r="A48" s="1">
        <v>38</v>
      </c>
      <c r="B48" s="2" t="s">
        <v>37</v>
      </c>
      <c r="C48" s="21">
        <v>2</v>
      </c>
      <c r="D48" s="21">
        <v>0</v>
      </c>
      <c r="E48" s="29"/>
      <c r="F48" s="20">
        <f>(D48+C48+E48)/'П 1'!C46</f>
        <v>0.10810810810810811</v>
      </c>
      <c r="G48" s="29">
        <v>1</v>
      </c>
      <c r="H48" s="9">
        <f t="shared" si="5"/>
        <v>0.5</v>
      </c>
      <c r="I48" s="8">
        <f t="shared" si="1"/>
        <v>66</v>
      </c>
      <c r="J48" s="8">
        <f t="shared" si="2"/>
        <v>15</v>
      </c>
      <c r="K48" s="8">
        <f t="shared" si="3"/>
        <v>81</v>
      </c>
      <c r="L48" s="8">
        <f t="shared" si="4"/>
        <v>49</v>
      </c>
    </row>
    <row r="49" spans="1:12" ht="12.75">
      <c r="A49" s="1">
        <v>39</v>
      </c>
      <c r="B49" s="2" t="s">
        <v>38</v>
      </c>
      <c r="C49" s="21">
        <v>10</v>
      </c>
      <c r="D49" s="21">
        <v>0</v>
      </c>
      <c r="E49" s="29">
        <v>2</v>
      </c>
      <c r="F49" s="20">
        <f>(D49+C49+E49)/'П 1'!C47</f>
        <v>0.631578947368421</v>
      </c>
      <c r="G49" s="29">
        <v>6</v>
      </c>
      <c r="H49" s="9">
        <f t="shared" si="5"/>
        <v>0.6</v>
      </c>
      <c r="I49" s="8">
        <f t="shared" si="1"/>
        <v>11</v>
      </c>
      <c r="J49" s="8">
        <f t="shared" si="2"/>
        <v>10</v>
      </c>
      <c r="K49" s="8">
        <f t="shared" si="3"/>
        <v>21</v>
      </c>
      <c r="L49" s="8">
        <f t="shared" si="4"/>
        <v>2</v>
      </c>
    </row>
    <row r="50" spans="1:12" ht="12.75">
      <c r="A50" s="1">
        <v>40</v>
      </c>
      <c r="B50" s="2" t="s">
        <v>39</v>
      </c>
      <c r="C50" s="21">
        <v>108</v>
      </c>
      <c r="D50" s="21">
        <v>1</v>
      </c>
      <c r="E50" s="29">
        <v>22</v>
      </c>
      <c r="F50" s="20">
        <f>(D50+C50+E50)/'П 1'!C48</f>
        <v>1.2476190476190476</v>
      </c>
      <c r="G50" s="29">
        <v>1</v>
      </c>
      <c r="H50" s="9">
        <f t="shared" si="5"/>
        <v>0.009259259259259259</v>
      </c>
      <c r="I50" s="8">
        <f t="shared" si="1"/>
        <v>1</v>
      </c>
      <c r="J50" s="8">
        <f t="shared" si="2"/>
        <v>42</v>
      </c>
      <c r="K50" s="8">
        <f t="shared" si="3"/>
        <v>43</v>
      </c>
      <c r="L50" s="8">
        <f t="shared" si="4"/>
        <v>16</v>
      </c>
    </row>
    <row r="51" spans="1:12" ht="12.75">
      <c r="A51" s="1">
        <v>41</v>
      </c>
      <c r="B51" s="2" t="s">
        <v>40</v>
      </c>
      <c r="C51" s="21">
        <v>9</v>
      </c>
      <c r="D51" s="21">
        <v>0</v>
      </c>
      <c r="E51" s="29">
        <v>7</v>
      </c>
      <c r="F51" s="20">
        <f>(D51+C51+E51)/'П 1'!C49</f>
        <v>0.2644628099173554</v>
      </c>
      <c r="G51" s="29">
        <v>3</v>
      </c>
      <c r="H51" s="9">
        <f t="shared" si="5"/>
        <v>0.3333333333333333</v>
      </c>
      <c r="I51" s="8">
        <f t="shared" si="1"/>
        <v>38</v>
      </c>
      <c r="J51" s="8">
        <f t="shared" si="2"/>
        <v>23</v>
      </c>
      <c r="K51" s="8">
        <f t="shared" si="3"/>
        <v>61</v>
      </c>
      <c r="L51" s="8">
        <f t="shared" si="4"/>
        <v>34</v>
      </c>
    </row>
    <row r="52" spans="1:12" ht="12.75">
      <c r="A52" s="1">
        <v>42</v>
      </c>
      <c r="B52" s="2" t="s">
        <v>41</v>
      </c>
      <c r="C52" s="21">
        <v>24</v>
      </c>
      <c r="D52" s="21">
        <v>0</v>
      </c>
      <c r="E52" s="29">
        <v>1</v>
      </c>
      <c r="F52" s="20">
        <f>(D52+C52+E52)/'П 1'!C50</f>
        <v>0.8362353372434017</v>
      </c>
      <c r="G52" s="29">
        <v>0</v>
      </c>
      <c r="H52" s="9">
        <f t="shared" si="5"/>
        <v>0</v>
      </c>
      <c r="I52" s="8">
        <f t="shared" si="1"/>
        <v>6</v>
      </c>
      <c r="J52" s="8">
        <f t="shared" si="2"/>
        <v>43</v>
      </c>
      <c r="K52" s="8">
        <f t="shared" si="3"/>
        <v>49</v>
      </c>
      <c r="L52" s="8">
        <f t="shared" si="4"/>
        <v>23</v>
      </c>
    </row>
    <row r="53" spans="1:12" ht="12.75">
      <c r="A53" s="1">
        <v>43</v>
      </c>
      <c r="B53" s="2" t="s">
        <v>42</v>
      </c>
      <c r="C53" s="21"/>
      <c r="D53" s="21">
        <v>0</v>
      </c>
      <c r="E53" s="29"/>
      <c r="F53" s="20">
        <f>(D53+C53+E53)/'П 1'!C51</f>
        <v>0</v>
      </c>
      <c r="G53" s="29">
        <v>0</v>
      </c>
      <c r="H53" s="9">
        <f t="shared" si="5"/>
        <v>0</v>
      </c>
      <c r="I53" s="8">
        <f t="shared" si="1"/>
        <v>78</v>
      </c>
      <c r="J53" s="8">
        <f t="shared" si="2"/>
        <v>43</v>
      </c>
      <c r="K53" s="8">
        <f t="shared" si="3"/>
        <v>121</v>
      </c>
      <c r="L53" s="8">
        <f t="shared" si="4"/>
        <v>78</v>
      </c>
    </row>
    <row r="54" spans="1:12" ht="12.75">
      <c r="A54" s="1">
        <v>44</v>
      </c>
      <c r="B54" s="2" t="s">
        <v>43</v>
      </c>
      <c r="C54" s="21">
        <v>9</v>
      </c>
      <c r="D54" s="21">
        <v>0</v>
      </c>
      <c r="E54" s="29">
        <v>17</v>
      </c>
      <c r="F54" s="20">
        <f>(D54+C54+E54)/'П 1'!C52</f>
        <v>0.4642857142857143</v>
      </c>
      <c r="G54" s="29">
        <v>5</v>
      </c>
      <c r="H54" s="9">
        <f t="shared" si="5"/>
        <v>0.5555555555555556</v>
      </c>
      <c r="I54" s="8">
        <f t="shared" si="1"/>
        <v>23</v>
      </c>
      <c r="J54" s="8">
        <f t="shared" si="2"/>
        <v>11</v>
      </c>
      <c r="K54" s="8">
        <f t="shared" si="3"/>
        <v>34</v>
      </c>
      <c r="L54" s="8">
        <f t="shared" si="4"/>
        <v>7</v>
      </c>
    </row>
    <row r="55" spans="1:12" ht="12.75">
      <c r="A55" s="1">
        <v>45</v>
      </c>
      <c r="B55" s="2" t="s">
        <v>44</v>
      </c>
      <c r="C55" s="21">
        <v>3</v>
      </c>
      <c r="D55" s="21">
        <v>0</v>
      </c>
      <c r="E55" s="29"/>
      <c r="F55" s="20">
        <f>(D55+C55+E55)/'П 1'!C53</f>
        <v>0.15789473684210525</v>
      </c>
      <c r="G55" s="29">
        <v>0</v>
      </c>
      <c r="H55" s="9">
        <f t="shared" si="5"/>
        <v>0</v>
      </c>
      <c r="I55" s="8">
        <f t="shared" si="1"/>
        <v>57</v>
      </c>
      <c r="J55" s="8">
        <f t="shared" si="2"/>
        <v>43</v>
      </c>
      <c r="K55" s="8">
        <f t="shared" si="3"/>
        <v>100</v>
      </c>
      <c r="L55" s="8">
        <f t="shared" si="4"/>
        <v>62</v>
      </c>
    </row>
    <row r="56" spans="1:12" ht="12.75">
      <c r="A56" s="1">
        <v>46</v>
      </c>
      <c r="B56" s="2" t="s">
        <v>45</v>
      </c>
      <c r="C56" s="21">
        <v>51</v>
      </c>
      <c r="D56" s="21">
        <v>1</v>
      </c>
      <c r="E56" s="29">
        <v>6</v>
      </c>
      <c r="F56" s="20">
        <f>(D56+C56+E56)/'П 1'!C54</f>
        <v>1.1372549019607843</v>
      </c>
      <c r="G56" s="29">
        <v>3</v>
      </c>
      <c r="H56" s="9">
        <f t="shared" si="5"/>
        <v>0.058823529411764705</v>
      </c>
      <c r="I56" s="8">
        <f t="shared" si="1"/>
        <v>3</v>
      </c>
      <c r="J56" s="8">
        <f t="shared" si="2"/>
        <v>39</v>
      </c>
      <c r="K56" s="8">
        <f t="shared" si="3"/>
        <v>42</v>
      </c>
      <c r="L56" s="8">
        <f t="shared" si="4"/>
        <v>12</v>
      </c>
    </row>
    <row r="57" spans="1:12" ht="12.75">
      <c r="A57" s="1">
        <v>47</v>
      </c>
      <c r="B57" s="2" t="s">
        <v>46</v>
      </c>
      <c r="C57" s="21">
        <v>15</v>
      </c>
      <c r="D57" s="21">
        <v>2</v>
      </c>
      <c r="E57" s="29">
        <v>4</v>
      </c>
      <c r="F57" s="20">
        <f>(D57+C57+E57)/'П 1'!C55</f>
        <v>0.5</v>
      </c>
      <c r="G57" s="29">
        <v>2</v>
      </c>
      <c r="H57" s="9">
        <f t="shared" si="5"/>
        <v>0.13333333333333333</v>
      </c>
      <c r="I57" s="8">
        <f t="shared" si="1"/>
        <v>17</v>
      </c>
      <c r="J57" s="8">
        <f t="shared" si="2"/>
        <v>34</v>
      </c>
      <c r="K57" s="8">
        <f t="shared" si="3"/>
        <v>51</v>
      </c>
      <c r="L57" s="8">
        <f t="shared" si="4"/>
        <v>26</v>
      </c>
    </row>
    <row r="58" spans="1:12" ht="12.75">
      <c r="A58" s="1">
        <v>48</v>
      </c>
      <c r="B58" s="2" t="s">
        <v>47</v>
      </c>
      <c r="C58" s="21">
        <v>9</v>
      </c>
      <c r="D58" s="21">
        <v>1</v>
      </c>
      <c r="E58" s="29"/>
      <c r="F58" s="20">
        <f>(D58+C58+E58)/'П 1'!C56</f>
        <v>0.2631578947368421</v>
      </c>
      <c r="G58" s="29">
        <v>0</v>
      </c>
      <c r="H58" s="9">
        <f t="shared" si="5"/>
        <v>0</v>
      </c>
      <c r="I58" s="8">
        <f t="shared" si="1"/>
        <v>39</v>
      </c>
      <c r="J58" s="8">
        <f t="shared" si="2"/>
        <v>43</v>
      </c>
      <c r="K58" s="8">
        <f t="shared" si="3"/>
        <v>82</v>
      </c>
      <c r="L58" s="8">
        <f t="shared" si="4"/>
        <v>50</v>
      </c>
    </row>
    <row r="59" spans="1:12" ht="12.75">
      <c r="A59" s="1">
        <v>49</v>
      </c>
      <c r="B59" s="2" t="s">
        <v>48</v>
      </c>
      <c r="C59" s="21">
        <v>8</v>
      </c>
      <c r="D59" s="21">
        <v>0</v>
      </c>
      <c r="E59" s="29">
        <v>3</v>
      </c>
      <c r="F59" s="20">
        <f>(D59+C59+E59)/'П 1'!C57</f>
        <v>0.4782608695652174</v>
      </c>
      <c r="G59" s="29">
        <v>4</v>
      </c>
      <c r="H59" s="9">
        <f t="shared" si="5"/>
        <v>0.5</v>
      </c>
      <c r="I59" s="8">
        <f t="shared" si="1"/>
        <v>20</v>
      </c>
      <c r="J59" s="8">
        <f t="shared" si="2"/>
        <v>15</v>
      </c>
      <c r="K59" s="8">
        <f t="shared" si="3"/>
        <v>35</v>
      </c>
      <c r="L59" s="8">
        <f t="shared" si="4"/>
        <v>8</v>
      </c>
    </row>
    <row r="60" spans="1:12" ht="12.75">
      <c r="A60" s="1">
        <v>50</v>
      </c>
      <c r="B60" s="2" t="s">
        <v>49</v>
      </c>
      <c r="C60" s="21">
        <v>5</v>
      </c>
      <c r="D60" s="21">
        <v>0</v>
      </c>
      <c r="E60" s="29"/>
      <c r="F60" s="20">
        <f>(D60+C60+E60)/'П 1'!C58</f>
        <v>0.20833333333333334</v>
      </c>
      <c r="G60" s="29">
        <v>2</v>
      </c>
      <c r="H60" s="9">
        <f t="shared" si="5"/>
        <v>0.4</v>
      </c>
      <c r="I60" s="8">
        <f t="shared" si="1"/>
        <v>48</v>
      </c>
      <c r="J60" s="8">
        <f t="shared" si="2"/>
        <v>21</v>
      </c>
      <c r="K60" s="8">
        <f t="shared" si="3"/>
        <v>69</v>
      </c>
      <c r="L60" s="8">
        <f t="shared" si="4"/>
        <v>39</v>
      </c>
    </row>
    <row r="61" spans="1:12" ht="12.75">
      <c r="A61" s="1">
        <v>51</v>
      </c>
      <c r="B61" s="2" t="s">
        <v>50</v>
      </c>
      <c r="C61" s="21">
        <v>16</v>
      </c>
      <c r="D61" s="21">
        <v>0</v>
      </c>
      <c r="E61" s="29">
        <v>3</v>
      </c>
      <c r="F61" s="20">
        <f>(D61+C61+E61)/'П 1'!C59</f>
        <v>0.4222222222222222</v>
      </c>
      <c r="G61" s="29">
        <v>7</v>
      </c>
      <c r="H61" s="9">
        <f t="shared" si="5"/>
        <v>0.4375</v>
      </c>
      <c r="I61" s="8">
        <f t="shared" si="1"/>
        <v>27</v>
      </c>
      <c r="J61" s="8">
        <f t="shared" si="2"/>
        <v>18</v>
      </c>
      <c r="K61" s="8">
        <f t="shared" si="3"/>
        <v>45</v>
      </c>
      <c r="L61" s="8">
        <f t="shared" si="4"/>
        <v>18</v>
      </c>
    </row>
    <row r="62" spans="1:12" ht="12.75">
      <c r="A62" s="1">
        <v>52</v>
      </c>
      <c r="B62" s="2" t="s">
        <v>51</v>
      </c>
      <c r="C62" s="21">
        <v>8</v>
      </c>
      <c r="D62" s="21">
        <v>0</v>
      </c>
      <c r="E62" s="29">
        <v>1</v>
      </c>
      <c r="F62" s="20">
        <f>(D62+C62+E62)/'П 1'!C60</f>
        <v>0.24214949137549757</v>
      </c>
      <c r="G62" s="29">
        <v>1</v>
      </c>
      <c r="H62" s="9">
        <f t="shared" si="5"/>
        <v>0.125</v>
      </c>
      <c r="I62" s="8">
        <f t="shared" si="1"/>
        <v>43</v>
      </c>
      <c r="J62" s="8">
        <f t="shared" si="2"/>
        <v>35</v>
      </c>
      <c r="K62" s="8">
        <f t="shared" si="3"/>
        <v>78</v>
      </c>
      <c r="L62" s="8">
        <f t="shared" si="4"/>
        <v>46</v>
      </c>
    </row>
    <row r="63" spans="1:12" ht="12.75">
      <c r="A63" s="1">
        <v>53</v>
      </c>
      <c r="B63" s="2" t="s">
        <v>52</v>
      </c>
      <c r="C63" s="21">
        <v>3</v>
      </c>
      <c r="D63" s="21">
        <v>1</v>
      </c>
      <c r="E63" s="29">
        <v>1</v>
      </c>
      <c r="F63" s="20">
        <f>(D63+C63+E63)/'П 1'!C61</f>
        <v>0.2777777777777778</v>
      </c>
      <c r="G63" s="29">
        <v>0</v>
      </c>
      <c r="H63" s="9">
        <f t="shared" si="5"/>
        <v>0</v>
      </c>
      <c r="I63" s="8">
        <f t="shared" si="1"/>
        <v>36</v>
      </c>
      <c r="J63" s="8">
        <f t="shared" si="2"/>
        <v>43</v>
      </c>
      <c r="K63" s="8">
        <f t="shared" si="3"/>
        <v>79</v>
      </c>
      <c r="L63" s="8">
        <f t="shared" si="4"/>
        <v>47</v>
      </c>
    </row>
    <row r="64" spans="1:12" ht="12.75">
      <c r="A64" s="1">
        <v>54</v>
      </c>
      <c r="B64" s="2" t="s">
        <v>53</v>
      </c>
      <c r="C64" s="21">
        <v>24</v>
      </c>
      <c r="D64" s="21">
        <v>0</v>
      </c>
      <c r="E64" s="29">
        <v>5</v>
      </c>
      <c r="F64" s="20">
        <f>(D64+C64+E64)/'П 1'!C62</f>
        <v>0.5</v>
      </c>
      <c r="G64" s="29">
        <v>0</v>
      </c>
      <c r="H64" s="9">
        <f t="shared" si="5"/>
        <v>0</v>
      </c>
      <c r="I64" s="8">
        <f t="shared" si="1"/>
        <v>17</v>
      </c>
      <c r="J64" s="8">
        <f t="shared" si="2"/>
        <v>43</v>
      </c>
      <c r="K64" s="8">
        <f t="shared" si="3"/>
        <v>60</v>
      </c>
      <c r="L64" s="8">
        <f t="shared" si="4"/>
        <v>33</v>
      </c>
    </row>
    <row r="65" spans="1:12" ht="12.75">
      <c r="A65" s="1">
        <v>55</v>
      </c>
      <c r="B65" s="2" t="s">
        <v>54</v>
      </c>
      <c r="C65" s="21">
        <v>4</v>
      </c>
      <c r="D65" s="21">
        <v>0</v>
      </c>
      <c r="E65" s="29">
        <v>1</v>
      </c>
      <c r="F65" s="20">
        <f>(D65+C65+E65)/'П 1'!C63</f>
        <v>0.20833333333333334</v>
      </c>
      <c r="G65" s="29">
        <v>3</v>
      </c>
      <c r="H65" s="9">
        <f t="shared" si="5"/>
        <v>0.75</v>
      </c>
      <c r="I65" s="8">
        <f t="shared" si="1"/>
        <v>48</v>
      </c>
      <c r="J65" s="8">
        <f t="shared" si="2"/>
        <v>7</v>
      </c>
      <c r="K65" s="8">
        <f t="shared" si="3"/>
        <v>55</v>
      </c>
      <c r="L65" s="8">
        <f t="shared" si="4"/>
        <v>29</v>
      </c>
    </row>
    <row r="66" spans="1:12" ht="12.75">
      <c r="A66" s="1">
        <v>56</v>
      </c>
      <c r="B66" s="2" t="s">
        <v>55</v>
      </c>
      <c r="C66" s="21">
        <v>31</v>
      </c>
      <c r="D66" s="21">
        <v>0</v>
      </c>
      <c r="E66" s="29"/>
      <c r="F66" s="20">
        <f>(D66+C66+E66)/'П 1'!C64</f>
        <v>0.62</v>
      </c>
      <c r="G66" s="29">
        <v>3</v>
      </c>
      <c r="H66" s="9">
        <f t="shared" si="5"/>
        <v>0.0967741935483871</v>
      </c>
      <c r="I66" s="8">
        <f t="shared" si="1"/>
        <v>12</v>
      </c>
      <c r="J66" s="8">
        <f t="shared" si="2"/>
        <v>37</v>
      </c>
      <c r="K66" s="8">
        <f t="shared" si="3"/>
        <v>49</v>
      </c>
      <c r="L66" s="8">
        <f t="shared" si="4"/>
        <v>23</v>
      </c>
    </row>
    <row r="67" spans="1:12" ht="12.75">
      <c r="A67" s="1">
        <v>57</v>
      </c>
      <c r="B67" s="2" t="s">
        <v>56</v>
      </c>
      <c r="C67" s="21">
        <v>72</v>
      </c>
      <c r="D67" s="21">
        <v>0</v>
      </c>
      <c r="E67" s="29">
        <v>12</v>
      </c>
      <c r="F67" s="20">
        <f>(D67+C67+E67)/'П 1'!C65</f>
        <v>0.9491525423728814</v>
      </c>
      <c r="G67" s="29">
        <v>5</v>
      </c>
      <c r="H67" s="9">
        <f t="shared" si="5"/>
        <v>0.06944444444444445</v>
      </c>
      <c r="I67" s="8">
        <f t="shared" si="1"/>
        <v>4</v>
      </c>
      <c r="J67" s="8">
        <f t="shared" si="2"/>
        <v>38</v>
      </c>
      <c r="K67" s="8">
        <f t="shared" si="3"/>
        <v>42</v>
      </c>
      <c r="L67" s="8">
        <f t="shared" si="4"/>
        <v>12</v>
      </c>
    </row>
    <row r="68" spans="1:12" s="27" customFormat="1" ht="12.75">
      <c r="A68" s="1">
        <v>58</v>
      </c>
      <c r="B68" s="2" t="s">
        <v>57</v>
      </c>
      <c r="C68" s="21">
        <v>1</v>
      </c>
      <c r="D68" s="21">
        <v>0</v>
      </c>
      <c r="E68" s="29"/>
      <c r="F68" s="20">
        <f>(D68+C68+E68)/'П 1'!C66</f>
        <v>0.02564102564102564</v>
      </c>
      <c r="G68" s="29">
        <v>0</v>
      </c>
      <c r="H68" s="9">
        <f t="shared" si="5"/>
        <v>0</v>
      </c>
      <c r="I68" s="8">
        <f t="shared" si="1"/>
        <v>77</v>
      </c>
      <c r="J68" s="8">
        <f t="shared" si="2"/>
        <v>43</v>
      </c>
      <c r="K68" s="8">
        <f t="shared" si="3"/>
        <v>120</v>
      </c>
      <c r="L68" s="8">
        <f t="shared" si="4"/>
        <v>77</v>
      </c>
    </row>
    <row r="69" spans="1:12" ht="12.75">
      <c r="A69" s="1">
        <v>59</v>
      </c>
      <c r="B69" s="2" t="s">
        <v>58</v>
      </c>
      <c r="C69" s="21">
        <v>4</v>
      </c>
      <c r="D69" s="21">
        <v>0</v>
      </c>
      <c r="E69" s="29">
        <v>2</v>
      </c>
      <c r="F69" s="20">
        <f>(D69+C69+E69)/'П 1'!C67</f>
        <v>0.3302669280651485</v>
      </c>
      <c r="G69" s="29">
        <v>0</v>
      </c>
      <c r="H69" s="9">
        <f t="shared" si="5"/>
        <v>0</v>
      </c>
      <c r="I69" s="8">
        <f t="shared" si="1"/>
        <v>30</v>
      </c>
      <c r="J69" s="8">
        <f t="shared" si="2"/>
        <v>43</v>
      </c>
      <c r="K69" s="8">
        <f t="shared" si="3"/>
        <v>73</v>
      </c>
      <c r="L69" s="8">
        <f t="shared" si="4"/>
        <v>41</v>
      </c>
    </row>
    <row r="70" spans="1:12" ht="12.75">
      <c r="A70" s="1">
        <v>60</v>
      </c>
      <c r="B70" s="2" t="s">
        <v>59</v>
      </c>
      <c r="C70" s="21">
        <v>34</v>
      </c>
      <c r="D70" s="21">
        <v>0</v>
      </c>
      <c r="E70" s="29">
        <v>2</v>
      </c>
      <c r="F70" s="20">
        <f>(D70+C70+E70)/'П 1'!C68</f>
        <v>0.5806451612903226</v>
      </c>
      <c r="G70" s="29">
        <v>2</v>
      </c>
      <c r="H70" s="9">
        <f t="shared" si="5"/>
        <v>0.058823529411764705</v>
      </c>
      <c r="I70" s="8">
        <f t="shared" si="1"/>
        <v>14</v>
      </c>
      <c r="J70" s="8">
        <f t="shared" si="2"/>
        <v>39</v>
      </c>
      <c r="K70" s="8">
        <f t="shared" si="3"/>
        <v>53</v>
      </c>
      <c r="L70" s="8">
        <f t="shared" si="4"/>
        <v>28</v>
      </c>
    </row>
    <row r="71" spans="1:12" ht="12.75">
      <c r="A71" s="1">
        <v>61</v>
      </c>
      <c r="B71" s="2" t="s">
        <v>60</v>
      </c>
      <c r="C71" s="21">
        <v>1</v>
      </c>
      <c r="D71" s="21">
        <v>0</v>
      </c>
      <c r="E71" s="29"/>
      <c r="F71" s="20">
        <f>(D71+C71+E71)/'П 1'!C69</f>
        <v>0.05263157894736842</v>
      </c>
      <c r="G71" s="29">
        <v>0</v>
      </c>
      <c r="H71" s="9">
        <f t="shared" si="5"/>
        <v>0</v>
      </c>
      <c r="I71" s="8">
        <f t="shared" si="1"/>
        <v>73</v>
      </c>
      <c r="J71" s="8">
        <f t="shared" si="2"/>
        <v>43</v>
      </c>
      <c r="K71" s="8">
        <f t="shared" si="3"/>
        <v>116</v>
      </c>
      <c r="L71" s="8">
        <f t="shared" si="4"/>
        <v>74</v>
      </c>
    </row>
    <row r="72" spans="1:12" ht="12.75">
      <c r="A72" s="1">
        <v>62</v>
      </c>
      <c r="B72" s="2" t="s">
        <v>61</v>
      </c>
      <c r="C72" s="21">
        <v>4</v>
      </c>
      <c r="D72" s="21">
        <v>1</v>
      </c>
      <c r="E72" s="29">
        <v>3</v>
      </c>
      <c r="F72" s="20">
        <f>(D72+C72+E72)/'П 1'!C70</f>
        <v>0.32</v>
      </c>
      <c r="G72" s="29">
        <v>1</v>
      </c>
      <c r="H72" s="9">
        <f t="shared" si="5"/>
        <v>0.25</v>
      </c>
      <c r="I72" s="8">
        <f t="shared" si="1"/>
        <v>31</v>
      </c>
      <c r="J72" s="8">
        <f t="shared" si="2"/>
        <v>27</v>
      </c>
      <c r="K72" s="8">
        <f t="shared" si="3"/>
        <v>58</v>
      </c>
      <c r="L72" s="8">
        <f t="shared" si="4"/>
        <v>31</v>
      </c>
    </row>
    <row r="73" spans="1:12" ht="12.75">
      <c r="A73" s="1">
        <v>63</v>
      </c>
      <c r="B73" s="2" t="s">
        <v>62</v>
      </c>
      <c r="C73" s="21">
        <v>46</v>
      </c>
      <c r="D73" s="21">
        <v>0</v>
      </c>
      <c r="E73" s="29">
        <v>1</v>
      </c>
      <c r="F73" s="20">
        <f>(D73+C73+E73)/'П 1'!C71</f>
        <v>1.146341463414634</v>
      </c>
      <c r="G73" s="29">
        <v>9</v>
      </c>
      <c r="H73" s="9">
        <f t="shared" si="5"/>
        <v>0.1956521739130435</v>
      </c>
      <c r="I73" s="8">
        <f t="shared" si="1"/>
        <v>2</v>
      </c>
      <c r="J73" s="8">
        <f t="shared" si="2"/>
        <v>31</v>
      </c>
      <c r="K73" s="8">
        <f t="shared" si="3"/>
        <v>33</v>
      </c>
      <c r="L73" s="8">
        <f t="shared" si="4"/>
        <v>5</v>
      </c>
    </row>
    <row r="74" spans="1:12" ht="12.75">
      <c r="A74" s="1">
        <v>64</v>
      </c>
      <c r="B74" s="2" t="s">
        <v>63</v>
      </c>
      <c r="C74" s="21">
        <v>3</v>
      </c>
      <c r="D74" s="21">
        <v>0</v>
      </c>
      <c r="E74" s="29">
        <v>1</v>
      </c>
      <c r="F74" s="20">
        <f>(D74+C74+E74)/'П 1'!C72</f>
        <v>0.16</v>
      </c>
      <c r="G74" s="29">
        <v>0</v>
      </c>
      <c r="H74" s="9">
        <f t="shared" si="5"/>
        <v>0</v>
      </c>
      <c r="I74" s="8">
        <f t="shared" si="1"/>
        <v>56</v>
      </c>
      <c r="J74" s="8">
        <f t="shared" si="2"/>
        <v>43</v>
      </c>
      <c r="K74" s="8">
        <f t="shared" si="3"/>
        <v>99</v>
      </c>
      <c r="L74" s="8">
        <f t="shared" si="4"/>
        <v>61</v>
      </c>
    </row>
    <row r="75" spans="1:12" ht="12.75">
      <c r="A75" s="1">
        <v>65</v>
      </c>
      <c r="B75" s="2" t="s">
        <v>64</v>
      </c>
      <c r="C75" s="21">
        <v>24</v>
      </c>
      <c r="D75" s="21">
        <v>1</v>
      </c>
      <c r="E75" s="29">
        <v>13</v>
      </c>
      <c r="F75" s="20">
        <f>(D75+C75+E75)/'П 1'!C73</f>
        <v>0.672566371681416</v>
      </c>
      <c r="G75" s="29">
        <v>13</v>
      </c>
      <c r="H75" s="9">
        <f aca="true" t="shared" si="6" ref="H75:H92">IF(C75=0,0,G75/C75)</f>
        <v>0.5416666666666666</v>
      </c>
      <c r="I75" s="8">
        <f t="shared" si="1"/>
        <v>9</v>
      </c>
      <c r="J75" s="8">
        <f t="shared" si="2"/>
        <v>14</v>
      </c>
      <c r="K75" s="8">
        <f t="shared" si="3"/>
        <v>23</v>
      </c>
      <c r="L75" s="8">
        <f t="shared" si="4"/>
        <v>3</v>
      </c>
    </row>
    <row r="76" spans="1:12" ht="12.75">
      <c r="A76" s="1">
        <v>66</v>
      </c>
      <c r="B76" s="2" t="s">
        <v>65</v>
      </c>
      <c r="C76" s="21">
        <v>5</v>
      </c>
      <c r="D76" s="21">
        <v>2</v>
      </c>
      <c r="E76" s="29"/>
      <c r="F76" s="20">
        <f>(D76+C76+E76)/'П 1'!C74</f>
        <v>0.2222222222222222</v>
      </c>
      <c r="G76" s="29">
        <v>4</v>
      </c>
      <c r="H76" s="9">
        <f t="shared" si="6"/>
        <v>0.8</v>
      </c>
      <c r="I76" s="8">
        <f aca="true" t="shared" si="7" ref="I76:I92">RANK(F76,F$11:F$92,0)</f>
        <v>46</v>
      </c>
      <c r="J76" s="8">
        <f aca="true" t="shared" si="8" ref="J76:J92">RANK(H76,H$11:H$92,0)</f>
        <v>6</v>
      </c>
      <c r="K76" s="8">
        <f aca="true" t="shared" si="9" ref="K76:K92">I76+J76</f>
        <v>52</v>
      </c>
      <c r="L76" s="8">
        <f aca="true" t="shared" si="10" ref="L76:L92">RANK(K76,K$11:K$92,1)</f>
        <v>27</v>
      </c>
    </row>
    <row r="77" spans="1:12" ht="12.75">
      <c r="A77" s="1">
        <v>67</v>
      </c>
      <c r="B77" s="2" t="s">
        <v>66</v>
      </c>
      <c r="C77" s="21">
        <v>10</v>
      </c>
      <c r="D77" s="21">
        <v>4</v>
      </c>
      <c r="E77" s="29"/>
      <c r="F77" s="20">
        <f>(D77+C77+E77)/'П 1'!C75</f>
        <v>0.4375</v>
      </c>
      <c r="G77" s="29">
        <v>4</v>
      </c>
      <c r="H77" s="9">
        <f t="shared" si="6"/>
        <v>0.4</v>
      </c>
      <c r="I77" s="8">
        <f t="shared" si="7"/>
        <v>26</v>
      </c>
      <c r="J77" s="8">
        <f t="shared" si="8"/>
        <v>21</v>
      </c>
      <c r="K77" s="8">
        <f t="shared" si="9"/>
        <v>47</v>
      </c>
      <c r="L77" s="8">
        <f t="shared" si="10"/>
        <v>21</v>
      </c>
    </row>
    <row r="78" spans="1:12" ht="12.75">
      <c r="A78" s="1">
        <v>68</v>
      </c>
      <c r="B78" s="2" t="s">
        <v>67</v>
      </c>
      <c r="C78" s="21">
        <v>6</v>
      </c>
      <c r="D78" s="21">
        <v>0</v>
      </c>
      <c r="E78" s="29">
        <v>2</v>
      </c>
      <c r="F78" s="20">
        <f>(D78+C78+E78)/'П 1'!C76</f>
        <v>0.22857142857142856</v>
      </c>
      <c r="G78" s="29">
        <v>2</v>
      </c>
      <c r="H78" s="9">
        <f t="shared" si="6"/>
        <v>0.3333333333333333</v>
      </c>
      <c r="I78" s="8">
        <f t="shared" si="7"/>
        <v>44</v>
      </c>
      <c r="J78" s="8">
        <f t="shared" si="8"/>
        <v>23</v>
      </c>
      <c r="K78" s="8">
        <f t="shared" si="9"/>
        <v>67</v>
      </c>
      <c r="L78" s="8">
        <f t="shared" si="10"/>
        <v>38</v>
      </c>
    </row>
    <row r="79" spans="1:12" ht="12.75">
      <c r="A79" s="1">
        <v>69</v>
      </c>
      <c r="B79" s="2" t="s">
        <v>68</v>
      </c>
      <c r="C79" s="21"/>
      <c r="D79" s="21">
        <v>1</v>
      </c>
      <c r="E79" s="29"/>
      <c r="F79" s="20">
        <f>(D79+C79+E79)/'П 1'!C77</f>
        <v>0.08333333333333333</v>
      </c>
      <c r="G79" s="29">
        <v>0</v>
      </c>
      <c r="H79" s="9">
        <f t="shared" si="6"/>
        <v>0</v>
      </c>
      <c r="I79" s="8">
        <f t="shared" si="7"/>
        <v>67</v>
      </c>
      <c r="J79" s="8">
        <f t="shared" si="8"/>
        <v>43</v>
      </c>
      <c r="K79" s="8">
        <f t="shared" si="9"/>
        <v>110</v>
      </c>
      <c r="L79" s="8">
        <f t="shared" si="10"/>
        <v>69</v>
      </c>
    </row>
    <row r="80" spans="1:12" ht="12.75">
      <c r="A80" s="1">
        <v>70</v>
      </c>
      <c r="B80" s="2" t="s">
        <v>69</v>
      </c>
      <c r="C80" s="21">
        <v>3</v>
      </c>
      <c r="D80" s="21">
        <v>0</v>
      </c>
      <c r="E80" s="29">
        <v>2</v>
      </c>
      <c r="F80" s="20">
        <f>(D80+C80+E80)/'П 1'!C78</f>
        <v>0.14285714285714285</v>
      </c>
      <c r="G80" s="29">
        <v>0</v>
      </c>
      <c r="H80" s="9">
        <f t="shared" si="6"/>
        <v>0</v>
      </c>
      <c r="I80" s="8">
        <f t="shared" si="7"/>
        <v>61</v>
      </c>
      <c r="J80" s="8">
        <f t="shared" si="8"/>
        <v>43</v>
      </c>
      <c r="K80" s="8">
        <f t="shared" si="9"/>
        <v>104</v>
      </c>
      <c r="L80" s="8">
        <f t="shared" si="10"/>
        <v>66</v>
      </c>
    </row>
    <row r="81" spans="1:12" ht="12.75">
      <c r="A81" s="1">
        <v>71</v>
      </c>
      <c r="B81" s="2" t="s">
        <v>70</v>
      </c>
      <c r="C81" s="21">
        <v>5</v>
      </c>
      <c r="D81" s="21">
        <v>1</v>
      </c>
      <c r="E81" s="29">
        <v>1</v>
      </c>
      <c r="F81" s="20">
        <f>(D81+C81+E81)/'П 1'!C79</f>
        <v>0.1794871794871795</v>
      </c>
      <c r="G81" s="29">
        <v>1</v>
      </c>
      <c r="H81" s="9">
        <f t="shared" si="6"/>
        <v>0.2</v>
      </c>
      <c r="I81" s="8">
        <f t="shared" si="7"/>
        <v>54</v>
      </c>
      <c r="J81" s="8">
        <f t="shared" si="8"/>
        <v>29</v>
      </c>
      <c r="K81" s="8">
        <f t="shared" si="9"/>
        <v>83</v>
      </c>
      <c r="L81" s="8">
        <f t="shared" si="10"/>
        <v>51</v>
      </c>
    </row>
    <row r="82" spans="1:12" ht="12.75">
      <c r="A82" s="1">
        <v>72</v>
      </c>
      <c r="B82" s="2" t="s">
        <v>71</v>
      </c>
      <c r="C82" s="21"/>
      <c r="D82" s="21">
        <v>0</v>
      </c>
      <c r="E82" s="29"/>
      <c r="F82" s="20">
        <f>(D82+C82+E82)/'П 1'!C80</f>
        <v>0</v>
      </c>
      <c r="G82" s="29">
        <v>0</v>
      </c>
      <c r="H82" s="9">
        <f t="shared" si="6"/>
        <v>0</v>
      </c>
      <c r="I82" s="8">
        <f t="shared" si="7"/>
        <v>78</v>
      </c>
      <c r="J82" s="8">
        <f t="shared" si="8"/>
        <v>43</v>
      </c>
      <c r="K82" s="8">
        <f t="shared" si="9"/>
        <v>121</v>
      </c>
      <c r="L82" s="8">
        <f t="shared" si="10"/>
        <v>78</v>
      </c>
    </row>
    <row r="83" spans="1:12" ht="12.75">
      <c r="A83" s="1">
        <v>73</v>
      </c>
      <c r="B83" s="2" t="s">
        <v>72</v>
      </c>
      <c r="C83" s="21">
        <v>8</v>
      </c>
      <c r="D83" s="21">
        <v>0</v>
      </c>
      <c r="E83" s="29"/>
      <c r="F83" s="20">
        <f>(D83+C83+E83)/'П 1'!C81</f>
        <v>0.1994944319191091</v>
      </c>
      <c r="G83" s="29">
        <v>1</v>
      </c>
      <c r="H83" s="9">
        <f t="shared" si="6"/>
        <v>0.125</v>
      </c>
      <c r="I83" s="8">
        <f t="shared" si="7"/>
        <v>51</v>
      </c>
      <c r="J83" s="8">
        <f t="shared" si="8"/>
        <v>35</v>
      </c>
      <c r="K83" s="8">
        <f t="shared" si="9"/>
        <v>86</v>
      </c>
      <c r="L83" s="8">
        <f t="shared" si="10"/>
        <v>55</v>
      </c>
    </row>
    <row r="84" spans="1:12" ht="12.75">
      <c r="A84" s="1">
        <v>74</v>
      </c>
      <c r="B84" s="2" t="s">
        <v>73</v>
      </c>
      <c r="C84" s="29"/>
      <c r="D84" s="21">
        <v>0</v>
      </c>
      <c r="E84" s="29">
        <v>4</v>
      </c>
      <c r="F84" s="20">
        <f>(D84+C84+E84)/'П 1'!C82</f>
        <v>0.22720199190787427</v>
      </c>
      <c r="G84" s="29">
        <v>0</v>
      </c>
      <c r="H84" s="9">
        <f t="shared" si="6"/>
        <v>0</v>
      </c>
      <c r="I84" s="8">
        <f t="shared" si="7"/>
        <v>45</v>
      </c>
      <c r="J84" s="8">
        <f t="shared" si="8"/>
        <v>43</v>
      </c>
      <c r="K84" s="8">
        <f t="shared" si="9"/>
        <v>88</v>
      </c>
      <c r="L84" s="8">
        <f t="shared" si="10"/>
        <v>56</v>
      </c>
    </row>
    <row r="85" spans="1:12" ht="12.75">
      <c r="A85" s="1">
        <v>75</v>
      </c>
      <c r="B85" s="2" t="s">
        <v>74</v>
      </c>
      <c r="C85" s="29">
        <v>7</v>
      </c>
      <c r="D85" s="21">
        <v>0</v>
      </c>
      <c r="E85" s="29"/>
      <c r="F85" s="20">
        <f>(D85+C85+E85)/'П 1'!C83</f>
        <v>0.27114507057200465</v>
      </c>
      <c r="G85" s="29">
        <v>0</v>
      </c>
      <c r="H85" s="9">
        <f t="shared" si="6"/>
        <v>0</v>
      </c>
      <c r="I85" s="8">
        <f t="shared" si="7"/>
        <v>37</v>
      </c>
      <c r="J85" s="8">
        <f t="shared" si="8"/>
        <v>43</v>
      </c>
      <c r="K85" s="8">
        <f t="shared" si="9"/>
        <v>80</v>
      </c>
      <c r="L85" s="8">
        <f t="shared" si="10"/>
        <v>48</v>
      </c>
    </row>
    <row r="86" spans="1:12" ht="12.75">
      <c r="A86" s="1">
        <v>76</v>
      </c>
      <c r="B86" s="2" t="s">
        <v>75</v>
      </c>
      <c r="C86" s="29">
        <v>15</v>
      </c>
      <c r="D86" s="21">
        <v>0</v>
      </c>
      <c r="E86" s="29">
        <v>1</v>
      </c>
      <c r="F86" s="20">
        <f>(D86+C86+E86)/'П 1'!C84</f>
        <v>0.3137254901960784</v>
      </c>
      <c r="G86" s="29">
        <v>0</v>
      </c>
      <c r="H86" s="9">
        <f t="shared" si="6"/>
        <v>0</v>
      </c>
      <c r="I86" s="8">
        <f t="shared" si="7"/>
        <v>32</v>
      </c>
      <c r="J86" s="8">
        <f t="shared" si="8"/>
        <v>43</v>
      </c>
      <c r="K86" s="8">
        <f t="shared" si="9"/>
        <v>75</v>
      </c>
      <c r="L86" s="8">
        <f t="shared" si="10"/>
        <v>42</v>
      </c>
    </row>
    <row r="87" spans="1:12" ht="12.75">
      <c r="A87" s="1">
        <v>77</v>
      </c>
      <c r="B87" s="2" t="s">
        <v>76</v>
      </c>
      <c r="C87" s="29"/>
      <c r="D87" s="21">
        <v>1</v>
      </c>
      <c r="E87" s="29">
        <v>2</v>
      </c>
      <c r="F87" s="20">
        <f>(D87+C87+E87)/'П 1'!C85</f>
        <v>0.25</v>
      </c>
      <c r="G87" s="29">
        <v>0</v>
      </c>
      <c r="H87" s="9">
        <f t="shared" si="6"/>
        <v>0</v>
      </c>
      <c r="I87" s="8">
        <f t="shared" si="7"/>
        <v>40</v>
      </c>
      <c r="J87" s="8">
        <f t="shared" si="8"/>
        <v>43</v>
      </c>
      <c r="K87" s="8">
        <f t="shared" si="9"/>
        <v>83</v>
      </c>
      <c r="L87" s="8">
        <f t="shared" si="10"/>
        <v>51</v>
      </c>
    </row>
    <row r="88" spans="1:12" ht="12.75">
      <c r="A88" s="1">
        <v>78</v>
      </c>
      <c r="B88" s="2" t="s">
        <v>77</v>
      </c>
      <c r="C88" s="29">
        <v>7</v>
      </c>
      <c r="D88" s="21">
        <v>0</v>
      </c>
      <c r="E88" s="29">
        <v>1</v>
      </c>
      <c r="F88" s="20">
        <f>(D88+C88+E88)/'П 1'!C86</f>
        <v>0.3333333333333333</v>
      </c>
      <c r="G88" s="29">
        <v>3</v>
      </c>
      <c r="H88" s="9">
        <f t="shared" si="6"/>
        <v>0.42857142857142855</v>
      </c>
      <c r="I88" s="8">
        <f t="shared" si="7"/>
        <v>29</v>
      </c>
      <c r="J88" s="8">
        <f t="shared" si="8"/>
        <v>19</v>
      </c>
      <c r="K88" s="8">
        <f t="shared" si="9"/>
        <v>48</v>
      </c>
      <c r="L88" s="8">
        <f t="shared" si="10"/>
        <v>22</v>
      </c>
    </row>
    <row r="89" spans="1:12" ht="12.75">
      <c r="A89" s="1">
        <v>79</v>
      </c>
      <c r="B89" s="2" t="s">
        <v>78</v>
      </c>
      <c r="C89" s="29">
        <v>1</v>
      </c>
      <c r="D89" s="21">
        <v>0</v>
      </c>
      <c r="E89" s="29"/>
      <c r="F89" s="20">
        <f>(D89+C89+E89)/'П 1'!C87</f>
        <v>0.08333333333333333</v>
      </c>
      <c r="G89" s="29">
        <v>0</v>
      </c>
      <c r="H89" s="9">
        <f t="shared" si="6"/>
        <v>0</v>
      </c>
      <c r="I89" s="8">
        <f t="shared" si="7"/>
        <v>67</v>
      </c>
      <c r="J89" s="8">
        <f t="shared" si="8"/>
        <v>43</v>
      </c>
      <c r="K89" s="8">
        <f t="shared" si="9"/>
        <v>110</v>
      </c>
      <c r="L89" s="8">
        <f t="shared" si="10"/>
        <v>69</v>
      </c>
    </row>
    <row r="90" spans="1:12" ht="12.75">
      <c r="A90" s="1">
        <v>80</v>
      </c>
      <c r="B90" s="2" t="s">
        <v>79</v>
      </c>
      <c r="C90" s="29"/>
      <c r="D90" s="21">
        <v>0</v>
      </c>
      <c r="E90" s="29"/>
      <c r="F90" s="20">
        <f>(D90+C90+E90)/'П 1'!C88</f>
        <v>0</v>
      </c>
      <c r="G90" s="29">
        <v>0</v>
      </c>
      <c r="H90" s="9">
        <f t="shared" si="6"/>
        <v>0</v>
      </c>
      <c r="I90" s="8">
        <f t="shared" si="7"/>
        <v>78</v>
      </c>
      <c r="J90" s="8">
        <f t="shared" si="8"/>
        <v>43</v>
      </c>
      <c r="K90" s="8">
        <f t="shared" si="9"/>
        <v>121</v>
      </c>
      <c r="L90" s="8">
        <f t="shared" si="10"/>
        <v>78</v>
      </c>
    </row>
    <row r="91" spans="1:12" ht="12.75">
      <c r="A91" s="1">
        <v>81</v>
      </c>
      <c r="B91" s="2" t="s">
        <v>80</v>
      </c>
      <c r="C91" s="21">
        <v>1</v>
      </c>
      <c r="D91" s="21">
        <v>0</v>
      </c>
      <c r="E91" s="29"/>
      <c r="F91" s="20">
        <f>(D91+C91+E91)/'П 1'!C89</f>
        <v>0.05351906158357772</v>
      </c>
      <c r="G91" s="29">
        <v>0</v>
      </c>
      <c r="H91" s="9">
        <f t="shared" si="6"/>
        <v>0</v>
      </c>
      <c r="I91" s="8">
        <f t="shared" si="7"/>
        <v>72</v>
      </c>
      <c r="J91" s="8">
        <f t="shared" si="8"/>
        <v>43</v>
      </c>
      <c r="K91" s="8">
        <f t="shared" si="9"/>
        <v>115</v>
      </c>
      <c r="L91" s="8">
        <f t="shared" si="10"/>
        <v>73</v>
      </c>
    </row>
    <row r="92" spans="1:12" ht="12.75">
      <c r="A92" s="1">
        <v>82</v>
      </c>
      <c r="B92" s="2" t="s">
        <v>81</v>
      </c>
      <c r="C92" s="21">
        <v>12</v>
      </c>
      <c r="D92" s="21">
        <v>0</v>
      </c>
      <c r="E92" s="29">
        <v>3</v>
      </c>
      <c r="F92" s="20">
        <f>(D92+C92+E92)/'П 1'!C90</f>
        <v>0.46875</v>
      </c>
      <c r="G92" s="29">
        <v>5</v>
      </c>
      <c r="H92" s="9">
        <f t="shared" si="6"/>
        <v>0.4166666666666667</v>
      </c>
      <c r="I92" s="8">
        <f t="shared" si="7"/>
        <v>22</v>
      </c>
      <c r="J92" s="8">
        <f t="shared" si="8"/>
        <v>20</v>
      </c>
      <c r="K92" s="8">
        <f t="shared" si="9"/>
        <v>42</v>
      </c>
      <c r="L92" s="8">
        <f t="shared" si="10"/>
        <v>12</v>
      </c>
    </row>
  </sheetData>
  <sheetProtection/>
  <mergeCells count="1">
    <mergeCell ref="B3:T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3:H93"/>
  <sheetViews>
    <sheetView zoomScalePageLayoutView="0" workbookViewId="0" topLeftCell="A31">
      <selection activeCell="A36" sqref="A36:IV36"/>
    </sheetView>
  </sheetViews>
  <sheetFormatPr defaultColWidth="9.140625" defaultRowHeight="12.75"/>
  <cols>
    <col min="1" max="1" width="3.421875" style="0" customWidth="1"/>
    <col min="2" max="2" width="28.28125" style="0" customWidth="1"/>
  </cols>
  <sheetData>
    <row r="3" spans="2:8" ht="41.25" customHeight="1">
      <c r="B3" s="108" t="s">
        <v>214</v>
      </c>
      <c r="C3" s="108"/>
      <c r="D3" s="108"/>
      <c r="E3" s="108"/>
      <c r="F3" s="108"/>
      <c r="G3" s="108"/>
      <c r="H3" s="108"/>
    </row>
    <row r="4" spans="2:8" ht="31.5" customHeight="1">
      <c r="B4" s="108"/>
      <c r="C4" s="108"/>
      <c r="D4" s="108"/>
      <c r="E4" s="108"/>
      <c r="F4" s="108"/>
      <c r="G4" s="108"/>
      <c r="H4" s="108"/>
    </row>
    <row r="10" spans="1:3" ht="12.75">
      <c r="A10" s="15"/>
      <c r="B10" s="15"/>
      <c r="C10" s="11" t="s">
        <v>205</v>
      </c>
    </row>
    <row r="11" spans="1:3" ht="12.75">
      <c r="A11" s="5">
        <v>1</v>
      </c>
      <c r="B11" s="6" t="s">
        <v>0</v>
      </c>
      <c r="C11" s="19">
        <v>75</v>
      </c>
    </row>
    <row r="12" spans="1:3" ht="12.75">
      <c r="A12" s="1">
        <v>2</v>
      </c>
      <c r="B12" s="2" t="s">
        <v>1</v>
      </c>
      <c r="C12" s="19">
        <v>11</v>
      </c>
    </row>
    <row r="13" spans="1:3" ht="12.75">
      <c r="A13" s="1">
        <v>3</v>
      </c>
      <c r="B13" s="2" t="s">
        <v>2</v>
      </c>
      <c r="C13" s="19">
        <v>61</v>
      </c>
    </row>
    <row r="14" spans="1:3" ht="12.75">
      <c r="A14" s="1">
        <v>4</v>
      </c>
      <c r="B14" s="2" t="s">
        <v>3</v>
      </c>
      <c r="C14" s="19">
        <v>39</v>
      </c>
    </row>
    <row r="15" spans="1:3" ht="12.75">
      <c r="A15" s="1">
        <v>5</v>
      </c>
      <c r="B15" s="2" t="s">
        <v>4</v>
      </c>
      <c r="C15" s="19">
        <v>20</v>
      </c>
    </row>
    <row r="16" spans="1:3" ht="12.75">
      <c r="A16" s="1">
        <v>6</v>
      </c>
      <c r="B16" s="2" t="s">
        <v>5</v>
      </c>
      <c r="C16" s="19">
        <v>10</v>
      </c>
    </row>
    <row r="17" spans="1:3" ht="12.75">
      <c r="A17" s="1">
        <v>7</v>
      </c>
      <c r="B17" s="2" t="s">
        <v>6</v>
      </c>
      <c r="C17" s="19">
        <v>2</v>
      </c>
    </row>
    <row r="18" spans="1:3" ht="12.75">
      <c r="A18" s="1">
        <v>8</v>
      </c>
      <c r="B18" s="2" t="s">
        <v>7</v>
      </c>
      <c r="C18" s="19">
        <v>40</v>
      </c>
    </row>
    <row r="19" spans="1:3" ht="12.75">
      <c r="A19" s="1">
        <v>9</v>
      </c>
      <c r="B19" s="2" t="s">
        <v>8</v>
      </c>
      <c r="C19" s="19">
        <v>68</v>
      </c>
    </row>
    <row r="20" spans="1:3" ht="12.75">
      <c r="A20" s="1">
        <v>10</v>
      </c>
      <c r="B20" s="2" t="s">
        <v>9</v>
      </c>
      <c r="C20" s="19">
        <v>21</v>
      </c>
    </row>
    <row r="21" spans="1:3" ht="12.75">
      <c r="A21" s="1">
        <v>11</v>
      </c>
      <c r="B21" s="2" t="s">
        <v>10</v>
      </c>
      <c r="C21" s="19">
        <v>27</v>
      </c>
    </row>
    <row r="22" spans="1:3" s="27" customFormat="1" ht="12.75">
      <c r="A22" s="1">
        <v>12</v>
      </c>
      <c r="B22" s="2" t="s">
        <v>11</v>
      </c>
      <c r="C22" s="19">
        <v>66</v>
      </c>
    </row>
    <row r="23" spans="1:3" ht="12.75">
      <c r="A23" s="1">
        <v>13</v>
      </c>
      <c r="B23" s="2" t="s">
        <v>12</v>
      </c>
      <c r="C23" s="19">
        <v>29</v>
      </c>
    </row>
    <row r="24" spans="1:3" ht="12.75">
      <c r="A24" s="1">
        <v>14</v>
      </c>
      <c r="B24" s="2" t="s">
        <v>13</v>
      </c>
      <c r="C24" s="19">
        <v>28</v>
      </c>
    </row>
    <row r="25" spans="1:3" ht="12.75">
      <c r="A25" s="1">
        <v>15</v>
      </c>
      <c r="B25" s="2" t="s">
        <v>15</v>
      </c>
      <c r="C25" s="19">
        <v>38</v>
      </c>
    </row>
    <row r="26" spans="1:3" ht="12.75">
      <c r="A26" s="1">
        <v>16</v>
      </c>
      <c r="B26" s="2" t="s">
        <v>14</v>
      </c>
      <c r="C26" s="19">
        <v>80</v>
      </c>
    </row>
    <row r="27" spans="1:3" ht="12.75">
      <c r="A27" s="1">
        <v>17</v>
      </c>
      <c r="B27" s="2" t="s">
        <v>16</v>
      </c>
      <c r="C27" s="19">
        <v>52</v>
      </c>
    </row>
    <row r="28" spans="1:3" ht="12.75">
      <c r="A28" s="1">
        <v>18</v>
      </c>
      <c r="B28" s="2" t="s">
        <v>17</v>
      </c>
      <c r="C28" s="19">
        <v>45</v>
      </c>
    </row>
    <row r="29" spans="1:3" ht="12.75">
      <c r="A29" s="1">
        <v>19</v>
      </c>
      <c r="B29" s="2" t="s">
        <v>18</v>
      </c>
      <c r="C29" s="19">
        <v>44</v>
      </c>
    </row>
    <row r="30" spans="1:3" ht="12.75">
      <c r="A30" s="1">
        <v>20</v>
      </c>
      <c r="B30" s="2" t="s">
        <v>19</v>
      </c>
      <c r="C30" s="19">
        <v>14</v>
      </c>
    </row>
    <row r="31" spans="1:3" ht="12.75">
      <c r="A31" s="1">
        <v>21</v>
      </c>
      <c r="B31" s="2" t="s">
        <v>20</v>
      </c>
      <c r="C31" s="19">
        <v>25</v>
      </c>
    </row>
    <row r="32" spans="1:3" ht="12.75">
      <c r="A32" s="1">
        <v>22</v>
      </c>
      <c r="B32" s="2" t="s">
        <v>21</v>
      </c>
      <c r="C32" s="19">
        <v>60</v>
      </c>
    </row>
    <row r="33" spans="1:3" ht="12.75">
      <c r="A33" s="1">
        <v>23</v>
      </c>
      <c r="B33" s="2" t="s">
        <v>22</v>
      </c>
      <c r="C33" s="19">
        <v>71</v>
      </c>
    </row>
    <row r="34" spans="1:3" ht="12.75">
      <c r="A34" s="1">
        <v>24</v>
      </c>
      <c r="B34" s="2" t="s">
        <v>23</v>
      </c>
      <c r="C34" s="19">
        <v>73</v>
      </c>
    </row>
    <row r="35" spans="1:3" ht="12.75">
      <c r="A35" s="1">
        <v>25</v>
      </c>
      <c r="B35" s="2" t="s">
        <v>24</v>
      </c>
      <c r="C35" s="19">
        <v>79</v>
      </c>
    </row>
    <row r="36" spans="1:3" ht="12.75">
      <c r="A36" s="1">
        <v>26</v>
      </c>
      <c r="B36" s="2" t="s">
        <v>25</v>
      </c>
      <c r="C36" s="19">
        <v>48</v>
      </c>
    </row>
    <row r="37" spans="1:3" ht="12.75">
      <c r="A37" s="1">
        <v>27</v>
      </c>
      <c r="B37" s="2" t="s">
        <v>26</v>
      </c>
      <c r="C37" s="19">
        <v>41</v>
      </c>
    </row>
    <row r="38" spans="1:3" ht="12.75">
      <c r="A38" s="1">
        <v>28</v>
      </c>
      <c r="B38" s="2" t="s">
        <v>27</v>
      </c>
      <c r="C38" s="19">
        <v>62</v>
      </c>
    </row>
    <row r="39" spans="1:3" ht="12.75">
      <c r="A39" s="1">
        <v>29</v>
      </c>
      <c r="B39" s="2" t="s">
        <v>28</v>
      </c>
      <c r="C39" s="19">
        <v>23</v>
      </c>
    </row>
    <row r="40" spans="1:3" ht="12.75">
      <c r="A40" s="1">
        <v>30</v>
      </c>
      <c r="B40" s="2" t="s">
        <v>29</v>
      </c>
      <c r="C40" s="19">
        <v>54</v>
      </c>
    </row>
    <row r="41" spans="1:3" ht="12.75">
      <c r="A41" s="1">
        <v>31</v>
      </c>
      <c r="B41" s="2" t="s">
        <v>30</v>
      </c>
      <c r="C41" s="19">
        <v>31</v>
      </c>
    </row>
    <row r="42" spans="1:3" ht="12.75">
      <c r="A42" s="1">
        <v>32</v>
      </c>
      <c r="B42" s="2" t="s">
        <v>31</v>
      </c>
      <c r="C42" s="19">
        <v>15</v>
      </c>
    </row>
    <row r="43" spans="1:3" ht="12.75">
      <c r="A43" s="1">
        <v>33</v>
      </c>
      <c r="B43" s="2" t="s">
        <v>32</v>
      </c>
      <c r="C43" s="19">
        <v>59</v>
      </c>
    </row>
    <row r="44" spans="1:3" ht="12.75">
      <c r="A44" s="1">
        <v>34</v>
      </c>
      <c r="B44" s="2" t="s">
        <v>33</v>
      </c>
      <c r="C44" s="19">
        <v>50</v>
      </c>
    </row>
    <row r="45" spans="1:3" ht="12.75">
      <c r="A45" s="1">
        <v>35</v>
      </c>
      <c r="B45" s="2" t="s">
        <v>34</v>
      </c>
      <c r="C45" s="19">
        <v>51</v>
      </c>
    </row>
    <row r="46" spans="1:3" ht="12.75">
      <c r="A46" s="1">
        <v>36</v>
      </c>
      <c r="B46" s="2" t="s">
        <v>35</v>
      </c>
      <c r="C46" s="19">
        <v>17</v>
      </c>
    </row>
    <row r="47" spans="1:3" ht="12.75">
      <c r="A47" s="1">
        <v>37</v>
      </c>
      <c r="B47" s="2" t="s">
        <v>36</v>
      </c>
      <c r="C47" s="19">
        <v>77</v>
      </c>
    </row>
    <row r="48" spans="1:3" ht="12.75">
      <c r="A48" s="1">
        <v>38</v>
      </c>
      <c r="B48" s="2" t="s">
        <v>37</v>
      </c>
      <c r="C48" s="19">
        <v>56</v>
      </c>
    </row>
    <row r="49" spans="1:3" ht="12.75">
      <c r="A49" s="1">
        <v>39</v>
      </c>
      <c r="B49" s="2" t="s">
        <v>38</v>
      </c>
      <c r="C49" s="19">
        <v>67</v>
      </c>
    </row>
    <row r="50" spans="1:3" ht="12.75">
      <c r="A50" s="1">
        <v>40</v>
      </c>
      <c r="B50" s="2" t="s">
        <v>39</v>
      </c>
      <c r="C50" s="19">
        <v>6</v>
      </c>
    </row>
    <row r="51" spans="1:3" ht="12.75">
      <c r="A51" s="1">
        <v>41</v>
      </c>
      <c r="B51" s="2" t="s">
        <v>40</v>
      </c>
      <c r="C51" s="19">
        <v>53</v>
      </c>
    </row>
    <row r="52" spans="1:3" ht="12.75">
      <c r="A52" s="1">
        <v>42</v>
      </c>
      <c r="B52" s="2" t="s">
        <v>41</v>
      </c>
      <c r="C52" s="19">
        <v>47</v>
      </c>
    </row>
    <row r="53" spans="1:3" ht="12.75">
      <c r="A53" s="1">
        <v>43</v>
      </c>
      <c r="B53" s="2" t="s">
        <v>42</v>
      </c>
      <c r="C53" s="19">
        <v>82</v>
      </c>
    </row>
    <row r="54" spans="1:3" ht="12.75">
      <c r="A54" s="1">
        <v>44</v>
      </c>
      <c r="B54" s="2" t="s">
        <v>43</v>
      </c>
      <c r="C54" s="19">
        <v>4</v>
      </c>
    </row>
    <row r="55" spans="1:3" ht="12.75">
      <c r="A55" s="1">
        <v>45</v>
      </c>
      <c r="B55" s="2" t="s">
        <v>44</v>
      </c>
      <c r="C55" s="19">
        <v>43</v>
      </c>
    </row>
    <row r="56" spans="1:3" ht="12.75">
      <c r="A56" s="1">
        <v>46</v>
      </c>
      <c r="B56" s="2" t="s">
        <v>45</v>
      </c>
      <c r="C56" s="19">
        <v>7</v>
      </c>
    </row>
    <row r="57" spans="1:3" ht="12.75">
      <c r="A57" s="1">
        <v>47</v>
      </c>
      <c r="B57" s="2" t="s">
        <v>46</v>
      </c>
      <c r="C57" s="19">
        <v>34</v>
      </c>
    </row>
    <row r="58" spans="1:3" ht="12.75">
      <c r="A58" s="1">
        <v>48</v>
      </c>
      <c r="B58" s="2" t="s">
        <v>47</v>
      </c>
      <c r="C58" s="19">
        <v>24</v>
      </c>
    </row>
    <row r="59" spans="1:3" ht="12.75">
      <c r="A59" s="1">
        <v>49</v>
      </c>
      <c r="B59" s="2" t="s">
        <v>48</v>
      </c>
      <c r="C59" s="19">
        <v>57</v>
      </c>
    </row>
    <row r="60" spans="1:3" ht="12.75">
      <c r="A60" s="1">
        <v>50</v>
      </c>
      <c r="B60" s="2" t="s">
        <v>49</v>
      </c>
      <c r="C60" s="19">
        <v>55</v>
      </c>
    </row>
    <row r="61" spans="1:3" ht="12.75">
      <c r="A61" s="1">
        <v>51</v>
      </c>
      <c r="B61" s="2" t="s">
        <v>50</v>
      </c>
      <c r="C61" s="19">
        <v>1</v>
      </c>
    </row>
    <row r="62" spans="1:3" ht="12.75">
      <c r="A62" s="1">
        <v>52</v>
      </c>
      <c r="B62" s="2" t="s">
        <v>51</v>
      </c>
      <c r="C62" s="19">
        <v>35</v>
      </c>
    </row>
    <row r="63" spans="1:3" ht="12.75">
      <c r="A63" s="1">
        <v>53</v>
      </c>
      <c r="B63" s="2" t="s">
        <v>52</v>
      </c>
      <c r="C63" s="19">
        <v>69</v>
      </c>
    </row>
    <row r="64" spans="1:3" ht="12.75">
      <c r="A64" s="1">
        <v>54</v>
      </c>
      <c r="B64" s="2" t="s">
        <v>53</v>
      </c>
      <c r="C64" s="19">
        <v>19</v>
      </c>
    </row>
    <row r="65" spans="1:3" ht="12.75">
      <c r="A65" s="1">
        <v>55</v>
      </c>
      <c r="B65" s="2" t="s">
        <v>54</v>
      </c>
      <c r="C65" s="19">
        <v>65</v>
      </c>
    </row>
    <row r="66" spans="1:3" ht="12.75">
      <c r="A66" s="1">
        <v>56</v>
      </c>
      <c r="B66" s="2" t="s">
        <v>55</v>
      </c>
      <c r="C66" s="19">
        <v>9</v>
      </c>
    </row>
    <row r="67" spans="1:3" ht="12.75">
      <c r="A67" s="1">
        <v>57</v>
      </c>
      <c r="B67" s="2" t="s">
        <v>56</v>
      </c>
      <c r="C67" s="19">
        <v>18</v>
      </c>
    </row>
    <row r="68" spans="1:3" s="27" customFormat="1" ht="12.75">
      <c r="A68" s="1">
        <v>58</v>
      </c>
      <c r="B68" s="2" t="s">
        <v>57</v>
      </c>
      <c r="C68" s="19">
        <v>49</v>
      </c>
    </row>
    <row r="69" spans="1:3" ht="12.75">
      <c r="A69" s="1">
        <v>59</v>
      </c>
      <c r="B69" s="2" t="s">
        <v>58</v>
      </c>
      <c r="C69" s="19">
        <v>64</v>
      </c>
    </row>
    <row r="70" spans="1:3" ht="12.75">
      <c r="A70" s="1">
        <v>60</v>
      </c>
      <c r="B70" s="2" t="s">
        <v>59</v>
      </c>
      <c r="C70" s="19">
        <v>12</v>
      </c>
    </row>
    <row r="71" spans="1:3" ht="12.75">
      <c r="A71" s="1">
        <v>61</v>
      </c>
      <c r="B71" s="2" t="s">
        <v>60</v>
      </c>
      <c r="C71" s="19">
        <v>72</v>
      </c>
    </row>
    <row r="72" spans="1:3" ht="12.75">
      <c r="A72" s="1">
        <v>62</v>
      </c>
      <c r="B72" s="2" t="s">
        <v>61</v>
      </c>
      <c r="C72" s="19">
        <v>63</v>
      </c>
    </row>
    <row r="73" spans="1:3" ht="12.75">
      <c r="A73" s="1">
        <v>63</v>
      </c>
      <c r="B73" s="2" t="s">
        <v>62</v>
      </c>
      <c r="C73" s="19">
        <v>37</v>
      </c>
    </row>
    <row r="74" spans="1:3" ht="12.75">
      <c r="A74" s="1">
        <v>64</v>
      </c>
      <c r="B74" s="2" t="s">
        <v>63</v>
      </c>
      <c r="C74" s="19">
        <v>46</v>
      </c>
    </row>
    <row r="75" spans="1:3" ht="12.75">
      <c r="A75" s="1">
        <v>65</v>
      </c>
      <c r="B75" s="2" t="s">
        <v>64</v>
      </c>
      <c r="C75" s="19">
        <v>5</v>
      </c>
    </row>
    <row r="76" spans="1:3" ht="12.75">
      <c r="A76" s="1">
        <v>66</v>
      </c>
      <c r="B76" s="2" t="s">
        <v>65</v>
      </c>
      <c r="C76" s="19">
        <v>70</v>
      </c>
    </row>
    <row r="77" spans="1:3" ht="12.75">
      <c r="A77" s="1">
        <v>67</v>
      </c>
      <c r="B77" s="2" t="s">
        <v>66</v>
      </c>
      <c r="C77" s="19">
        <v>8</v>
      </c>
    </row>
    <row r="78" spans="1:3" ht="12.75">
      <c r="A78" s="1">
        <v>68</v>
      </c>
      <c r="B78" s="2" t="s">
        <v>67</v>
      </c>
      <c r="C78" s="19">
        <v>78</v>
      </c>
    </row>
    <row r="79" spans="1:3" ht="12.75">
      <c r="A79" s="1">
        <v>69</v>
      </c>
      <c r="B79" s="2" t="s">
        <v>68</v>
      </c>
      <c r="C79" s="19">
        <v>58</v>
      </c>
    </row>
    <row r="80" spans="1:3" ht="12.75">
      <c r="A80" s="1">
        <v>70</v>
      </c>
      <c r="B80" s="2" t="s">
        <v>69</v>
      </c>
      <c r="C80" s="19">
        <v>30</v>
      </c>
    </row>
    <row r="81" spans="1:3" ht="12.75">
      <c r="A81" s="1">
        <v>71</v>
      </c>
      <c r="B81" s="2" t="s">
        <v>70</v>
      </c>
      <c r="C81" s="19">
        <v>16</v>
      </c>
    </row>
    <row r="82" spans="1:3" ht="12.75">
      <c r="A82" s="1">
        <v>72</v>
      </c>
      <c r="B82" s="2" t="s">
        <v>71</v>
      </c>
      <c r="C82" s="19">
        <v>22</v>
      </c>
    </row>
    <row r="83" spans="1:3" ht="12.75">
      <c r="A83" s="1">
        <v>73</v>
      </c>
      <c r="B83" s="2" t="s">
        <v>72</v>
      </c>
      <c r="C83" s="19">
        <v>26</v>
      </c>
    </row>
    <row r="84" spans="1:3" ht="12.75">
      <c r="A84" s="1">
        <v>74</v>
      </c>
      <c r="B84" s="2" t="s">
        <v>73</v>
      </c>
      <c r="C84" s="19">
        <v>32</v>
      </c>
    </row>
    <row r="85" spans="1:3" ht="12.75">
      <c r="A85" s="1">
        <v>75</v>
      </c>
      <c r="B85" s="2" t="s">
        <v>74</v>
      </c>
      <c r="C85" s="19">
        <v>42</v>
      </c>
    </row>
    <row r="86" spans="1:3" ht="12.75">
      <c r="A86" s="1">
        <v>76</v>
      </c>
      <c r="B86" s="2" t="s">
        <v>75</v>
      </c>
      <c r="C86" s="19">
        <v>3</v>
      </c>
    </row>
    <row r="87" spans="1:3" ht="12.75">
      <c r="A87" s="1">
        <v>77</v>
      </c>
      <c r="B87" s="2" t="s">
        <v>76</v>
      </c>
      <c r="C87" s="19">
        <v>81</v>
      </c>
    </row>
    <row r="88" spans="1:3" ht="12.75">
      <c r="A88" s="1">
        <v>78</v>
      </c>
      <c r="B88" s="2" t="s">
        <v>77</v>
      </c>
      <c r="C88" s="19">
        <v>13</v>
      </c>
    </row>
    <row r="89" spans="1:3" ht="12.75">
      <c r="A89" s="1">
        <v>79</v>
      </c>
      <c r="B89" s="2" t="s">
        <v>78</v>
      </c>
      <c r="C89" s="19">
        <v>76</v>
      </c>
    </row>
    <row r="90" spans="1:3" ht="12.75">
      <c r="A90" s="1">
        <v>80</v>
      </c>
      <c r="B90" s="2" t="s">
        <v>79</v>
      </c>
      <c r="C90" s="19">
        <v>33</v>
      </c>
    </row>
    <row r="91" spans="1:3" ht="12.75">
      <c r="A91" s="1">
        <v>81</v>
      </c>
      <c r="B91" s="2" t="s">
        <v>80</v>
      </c>
      <c r="C91" s="19">
        <v>74</v>
      </c>
    </row>
    <row r="92" spans="1:3" ht="12.75">
      <c r="A92" s="1">
        <v>82</v>
      </c>
      <c r="B92" s="2" t="s">
        <v>81</v>
      </c>
      <c r="C92" s="19">
        <v>36</v>
      </c>
    </row>
    <row r="93" ht="12.75">
      <c r="C93" s="74"/>
    </row>
  </sheetData>
  <sheetProtection/>
  <mergeCells count="1">
    <mergeCell ref="B3:H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4"/>
  <sheetViews>
    <sheetView zoomScaleSheetLayoutView="100" zoomScalePageLayoutView="0" workbookViewId="0" topLeftCell="A1">
      <selection activeCell="A28" sqref="A28:IV28"/>
    </sheetView>
  </sheetViews>
  <sheetFormatPr defaultColWidth="9.140625" defaultRowHeight="12.75"/>
  <cols>
    <col min="1" max="1" width="3.7109375" style="0" customWidth="1"/>
    <col min="2" max="2" width="24.00390625" style="3" customWidth="1"/>
    <col min="3" max="3" width="6.00390625" style="0" customWidth="1"/>
    <col min="4" max="4" width="6.140625" style="0" customWidth="1"/>
    <col min="5" max="5" width="5.00390625" style="0" customWidth="1"/>
    <col min="6" max="6" width="5.8515625" style="0" customWidth="1"/>
    <col min="7" max="7" width="6.140625" style="0" customWidth="1"/>
    <col min="8" max="8" width="5.8515625" style="0" customWidth="1"/>
    <col min="9" max="9" width="5.57421875" style="0" customWidth="1"/>
    <col min="10" max="10" width="5.7109375" style="0" customWidth="1"/>
    <col min="11" max="11" width="6.00390625" style="0" customWidth="1"/>
    <col min="12" max="12" width="5.421875" style="0" customWidth="1"/>
    <col min="13" max="13" width="6.140625" style="0" customWidth="1"/>
    <col min="14" max="14" width="5.8515625" style="0" customWidth="1"/>
    <col min="15" max="15" width="5.7109375" style="0" customWidth="1"/>
    <col min="16" max="16" width="5.57421875" style="0" customWidth="1"/>
    <col min="17" max="17" width="6.28125" style="0" customWidth="1"/>
    <col min="18" max="18" width="5.57421875" style="0" customWidth="1"/>
    <col min="19" max="20" width="5.28125" style="0" customWidth="1"/>
    <col min="21" max="21" width="6.00390625" style="0" customWidth="1"/>
    <col min="22" max="22" width="5.421875" style="0" customWidth="1"/>
    <col min="23" max="23" width="6.421875" style="0" customWidth="1"/>
    <col min="24" max="24" width="7.140625" style="0" customWidth="1"/>
    <col min="25" max="25" width="0" style="0" hidden="1" customWidth="1"/>
    <col min="26" max="26" width="4.00390625" style="0" customWidth="1"/>
  </cols>
  <sheetData>
    <row r="1" spans="2:22" ht="15">
      <c r="B1" s="26" t="s">
        <v>172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6" s="99" customFormat="1" ht="26.25" customHeight="1">
      <c r="A2" s="97"/>
      <c r="B2" s="98"/>
      <c r="C2" s="97" t="s">
        <v>173</v>
      </c>
      <c r="D2" s="97" t="s">
        <v>174</v>
      </c>
      <c r="E2" s="97" t="s">
        <v>175</v>
      </c>
      <c r="F2" s="97" t="s">
        <v>176</v>
      </c>
      <c r="G2" s="97" t="s">
        <v>177</v>
      </c>
      <c r="H2" s="97" t="s">
        <v>169</v>
      </c>
      <c r="I2" s="97" t="s">
        <v>178</v>
      </c>
      <c r="J2" s="97" t="s">
        <v>179</v>
      </c>
      <c r="K2" s="97" t="s">
        <v>180</v>
      </c>
      <c r="L2" s="97" t="s">
        <v>181</v>
      </c>
      <c r="M2" s="97" t="s">
        <v>182</v>
      </c>
      <c r="N2" s="97" t="s">
        <v>171</v>
      </c>
      <c r="O2" s="97" t="s">
        <v>183</v>
      </c>
      <c r="P2" s="97" t="s">
        <v>184</v>
      </c>
      <c r="Q2" s="97" t="s">
        <v>185</v>
      </c>
      <c r="R2" s="97" t="s">
        <v>186</v>
      </c>
      <c r="S2" s="97" t="s">
        <v>187</v>
      </c>
      <c r="T2" s="97" t="s">
        <v>188</v>
      </c>
      <c r="U2" s="97" t="s">
        <v>167</v>
      </c>
      <c r="V2" s="97" t="s">
        <v>168</v>
      </c>
      <c r="W2" s="97" t="s">
        <v>205</v>
      </c>
      <c r="X2" s="97" t="s">
        <v>189</v>
      </c>
      <c r="Z2" s="101"/>
    </row>
    <row r="3" spans="1:24" s="81" customFormat="1" ht="13.5">
      <c r="A3" s="89">
        <v>1</v>
      </c>
      <c r="B3" s="90" t="s">
        <v>0</v>
      </c>
      <c r="C3" s="91">
        <f>'П 1'!Q9</f>
        <v>35</v>
      </c>
      <c r="D3" s="91">
        <f>'П 2'!R11</f>
        <v>11</v>
      </c>
      <c r="E3" s="91">
        <f>'П 3'!N9</f>
        <v>41</v>
      </c>
      <c r="F3" s="91">
        <f>'П 4'!M11</f>
        <v>37</v>
      </c>
      <c r="G3" s="91">
        <f>'П 5'!AD12</f>
        <v>7</v>
      </c>
      <c r="H3" s="91">
        <f>'П 6'!K10</f>
        <v>31</v>
      </c>
      <c r="I3" s="91">
        <f>'П 7'!N12</f>
        <v>65</v>
      </c>
      <c r="J3" s="91">
        <f>'П 8'!R11</f>
        <v>3</v>
      </c>
      <c r="K3" s="91">
        <f>'П 9'!J11</f>
        <v>64</v>
      </c>
      <c r="L3" s="91">
        <f>'П 10'!I11</f>
        <v>56</v>
      </c>
      <c r="M3" s="91">
        <f>'П 11'!AM11</f>
        <v>37</v>
      </c>
      <c r="N3" s="91">
        <f>'П 12'!K11</f>
        <v>20</v>
      </c>
      <c r="O3" s="91">
        <f>'П 13'!N11</f>
        <v>40</v>
      </c>
      <c r="P3" s="91">
        <f>'П 14 '!N11</f>
        <v>22</v>
      </c>
      <c r="Q3" s="91">
        <f>'П 15'!N11</f>
        <v>42</v>
      </c>
      <c r="R3" s="91">
        <f>'П 16'!N11</f>
        <v>73</v>
      </c>
      <c r="S3" s="91">
        <f>'П 17'!N11</f>
        <v>28</v>
      </c>
      <c r="T3" s="91">
        <f>'П 18'!N11</f>
        <v>20</v>
      </c>
      <c r="U3" s="91">
        <f>'П 19'!N11</f>
        <v>63</v>
      </c>
      <c r="V3" s="91">
        <f>'П 20'!L11</f>
        <v>11</v>
      </c>
      <c r="W3" s="91">
        <f>'П 21-годовой'!C11</f>
        <v>75</v>
      </c>
      <c r="X3" s="91">
        <f>(0.85*(C3+D3+E3+F3+G3+H3+I3+J3+K3+L3+M3+N3+O3+P3+Q3+R3+S3+T3+U3+V3)*0.05+0.15*W3)*21</f>
        <v>866.355</v>
      </c>
    </row>
    <row r="4" spans="1:24" s="81" customFormat="1" ht="13.5">
      <c r="A4" s="92">
        <v>2</v>
      </c>
      <c r="B4" s="93" t="s">
        <v>1</v>
      </c>
      <c r="C4" s="91">
        <f>'П 1'!Q10</f>
        <v>18</v>
      </c>
      <c r="D4" s="91">
        <f>'П 2'!R12</f>
        <v>6</v>
      </c>
      <c r="E4" s="91">
        <f>'П 3'!N10</f>
        <v>6</v>
      </c>
      <c r="F4" s="91">
        <f>'П 4'!M12</f>
        <v>1</v>
      </c>
      <c r="G4" s="91">
        <f>'П 5'!AD13</f>
        <v>17</v>
      </c>
      <c r="H4" s="91">
        <f>'П 6'!K11</f>
        <v>8</v>
      </c>
      <c r="I4" s="91">
        <f>'П 7'!N13</f>
        <v>5</v>
      </c>
      <c r="J4" s="91">
        <f>'П 8'!R12</f>
        <v>11</v>
      </c>
      <c r="K4" s="91">
        <f>'П 9'!J12</f>
        <v>10</v>
      </c>
      <c r="L4" s="91">
        <f>'П 10'!I12</f>
        <v>3</v>
      </c>
      <c r="M4" s="91">
        <f>'П 11'!AM12</f>
        <v>21</v>
      </c>
      <c r="N4" s="91">
        <f>'П 12'!K12</f>
        <v>9</v>
      </c>
      <c r="O4" s="91">
        <f>'П 13'!N12</f>
        <v>7</v>
      </c>
      <c r="P4" s="91">
        <f>'П 14 '!N12</f>
        <v>45</v>
      </c>
      <c r="Q4" s="91">
        <f>'П 15'!N12</f>
        <v>64</v>
      </c>
      <c r="R4" s="91">
        <f>'П 16'!N12</f>
        <v>28</v>
      </c>
      <c r="S4" s="91">
        <f>'П 17'!N12</f>
        <v>19</v>
      </c>
      <c r="T4" s="91">
        <f>'П 18'!N12</f>
        <v>39</v>
      </c>
      <c r="U4" s="91">
        <f>'П 19'!N12</f>
        <v>39</v>
      </c>
      <c r="V4" s="91">
        <f>'П 20'!L12</f>
        <v>71</v>
      </c>
      <c r="W4" s="91">
        <f>'П 21-годовой'!C12</f>
        <v>11</v>
      </c>
      <c r="X4" s="91">
        <f aca="true" t="shared" si="0" ref="X4:X67">(0.85*(C4+D4+E4+F4+G4+H4+I4+J4+K4+L4+M4+N4+O4+P4+Q4+R4+S4+T4+U4+V4)*0.05+0.15*W4)*21</f>
        <v>415.7475</v>
      </c>
    </row>
    <row r="5" spans="1:24" s="81" customFormat="1" ht="14.25" customHeight="1">
      <c r="A5" s="92">
        <v>3</v>
      </c>
      <c r="B5" s="93" t="s">
        <v>2</v>
      </c>
      <c r="C5" s="91">
        <f>'П 1'!Q11</f>
        <v>37</v>
      </c>
      <c r="D5" s="91">
        <f>'П 2'!R13</f>
        <v>19</v>
      </c>
      <c r="E5" s="91">
        <f>'П 3'!N11</f>
        <v>5</v>
      </c>
      <c r="F5" s="91">
        <f>'П 4'!M13</f>
        <v>10</v>
      </c>
      <c r="G5" s="91">
        <f>'П 5'!AD14</f>
        <v>9</v>
      </c>
      <c r="H5" s="91">
        <f>'П 6'!K12</f>
        <v>24</v>
      </c>
      <c r="I5" s="91">
        <f>'П 7'!N14</f>
        <v>62</v>
      </c>
      <c r="J5" s="91">
        <f>'П 8'!R13</f>
        <v>7</v>
      </c>
      <c r="K5" s="91">
        <f>'П 9'!J13</f>
        <v>14</v>
      </c>
      <c r="L5" s="91">
        <f>'П 10'!I13</f>
        <v>28</v>
      </c>
      <c r="M5" s="91">
        <f>'П 11'!AM13</f>
        <v>41</v>
      </c>
      <c r="N5" s="91">
        <f>'П 12'!K13</f>
        <v>4</v>
      </c>
      <c r="O5" s="91">
        <f>'П 13'!N13</f>
        <v>16</v>
      </c>
      <c r="P5" s="91">
        <f>'П 14 '!N13</f>
        <v>38</v>
      </c>
      <c r="Q5" s="91">
        <f>'П 15'!N13</f>
        <v>20</v>
      </c>
      <c r="R5" s="91">
        <f>'П 16'!N13</f>
        <v>46</v>
      </c>
      <c r="S5" s="91">
        <f>'П 17'!N13</f>
        <v>7</v>
      </c>
      <c r="T5" s="91">
        <f>'П 18'!N13</f>
        <v>10</v>
      </c>
      <c r="U5" s="91">
        <f>'П 19'!N13</f>
        <v>11</v>
      </c>
      <c r="V5" s="91">
        <f>'П 20'!L13</f>
        <v>57</v>
      </c>
      <c r="W5" s="91">
        <f>'П 21-годовой'!C13</f>
        <v>61</v>
      </c>
      <c r="X5" s="91">
        <f t="shared" si="0"/>
        <v>607.1625</v>
      </c>
    </row>
    <row r="6" spans="1:24" s="81" customFormat="1" ht="13.5">
      <c r="A6" s="92">
        <v>4</v>
      </c>
      <c r="B6" s="93" t="s">
        <v>3</v>
      </c>
      <c r="C6" s="91">
        <f>'П 1'!Q12</f>
        <v>1</v>
      </c>
      <c r="D6" s="91">
        <f>'П 2'!R14</f>
        <v>40</v>
      </c>
      <c r="E6" s="91">
        <f>'П 3'!N12</f>
        <v>33</v>
      </c>
      <c r="F6" s="91">
        <f>'П 4'!M14</f>
        <v>63</v>
      </c>
      <c r="G6" s="91">
        <f>'П 5'!AD15</f>
        <v>12</v>
      </c>
      <c r="H6" s="91">
        <f>'П 6'!K13</f>
        <v>22</v>
      </c>
      <c r="I6" s="91">
        <f>'П 7'!N15</f>
        <v>13</v>
      </c>
      <c r="J6" s="91">
        <f>'П 8'!R14</f>
        <v>70</v>
      </c>
      <c r="K6" s="91">
        <f>'П 9'!J14</f>
        <v>49</v>
      </c>
      <c r="L6" s="91">
        <f>'П 10'!I14</f>
        <v>49</v>
      </c>
      <c r="M6" s="91">
        <f>'П 11'!AM14</f>
        <v>13</v>
      </c>
      <c r="N6" s="91">
        <f>'П 12'!K14</f>
        <v>14</v>
      </c>
      <c r="O6" s="91">
        <f>'П 13'!N14</f>
        <v>17</v>
      </c>
      <c r="P6" s="91">
        <f>'П 14 '!N14</f>
        <v>82</v>
      </c>
      <c r="Q6" s="91">
        <f>'П 15'!N14</f>
        <v>53</v>
      </c>
      <c r="R6" s="91">
        <f>'П 16'!N14</f>
        <v>10</v>
      </c>
      <c r="S6" s="91">
        <f>'П 17'!N14</f>
        <v>25</v>
      </c>
      <c r="T6" s="91">
        <f>'П 18'!N14</f>
        <v>6</v>
      </c>
      <c r="U6" s="91">
        <f>'П 19'!N14</f>
        <v>63</v>
      </c>
      <c r="V6" s="91">
        <f>'П 20'!L14</f>
        <v>37</v>
      </c>
      <c r="W6" s="91">
        <f>'П 21-годовой'!C14</f>
        <v>39</v>
      </c>
      <c r="X6" s="91">
        <f t="shared" si="0"/>
        <v>722.6099999999999</v>
      </c>
    </row>
    <row r="7" spans="1:24" s="81" customFormat="1" ht="13.5">
      <c r="A7" s="92">
        <v>5</v>
      </c>
      <c r="B7" s="93" t="s">
        <v>4</v>
      </c>
      <c r="C7" s="91">
        <f>'П 1'!Q13</f>
        <v>81</v>
      </c>
      <c r="D7" s="91">
        <f>'П 2'!R15</f>
        <v>24</v>
      </c>
      <c r="E7" s="91">
        <f>'П 3'!N13</f>
        <v>48</v>
      </c>
      <c r="F7" s="91">
        <f>'П 4'!M15</f>
        <v>8</v>
      </c>
      <c r="G7" s="91">
        <f>'П 5'!AD16</f>
        <v>71</v>
      </c>
      <c r="H7" s="91">
        <f>'П 6'!K14</f>
        <v>42</v>
      </c>
      <c r="I7" s="91">
        <f>'П 7'!N16</f>
        <v>78</v>
      </c>
      <c r="J7" s="91">
        <f>'П 8'!R15</f>
        <v>22</v>
      </c>
      <c r="K7" s="91">
        <f>'П 9'!J15</f>
        <v>55</v>
      </c>
      <c r="L7" s="91">
        <f>'П 10'!I15</f>
        <v>21</v>
      </c>
      <c r="M7" s="91">
        <f>'П 11'!AM15</f>
        <v>76</v>
      </c>
      <c r="N7" s="91">
        <f>'П 12'!K15</f>
        <v>45</v>
      </c>
      <c r="O7" s="91">
        <f>'П 13'!N15</f>
        <v>76</v>
      </c>
      <c r="P7" s="91">
        <f>'П 14 '!N15</f>
        <v>55</v>
      </c>
      <c r="Q7" s="91">
        <f>'П 15'!N15</f>
        <v>32</v>
      </c>
      <c r="R7" s="91">
        <f>'П 16'!N15</f>
        <v>60</v>
      </c>
      <c r="S7" s="91">
        <f>'П 17'!N15</f>
        <v>20</v>
      </c>
      <c r="T7" s="91">
        <f>'П 18'!N15</f>
        <v>37</v>
      </c>
      <c r="U7" s="91">
        <f>'П 19'!N15</f>
        <v>63</v>
      </c>
      <c r="V7" s="91">
        <f>'П 20'!L15</f>
        <v>25</v>
      </c>
      <c r="W7" s="91">
        <f>'П 21-годовой'!C15</f>
        <v>20</v>
      </c>
      <c r="X7" s="91">
        <f t="shared" si="0"/>
        <v>901.0575</v>
      </c>
    </row>
    <row r="8" spans="1:24" s="81" customFormat="1" ht="13.5">
      <c r="A8" s="92">
        <v>6</v>
      </c>
      <c r="B8" s="93" t="s">
        <v>5</v>
      </c>
      <c r="C8" s="91">
        <f>'П 1'!Q14</f>
        <v>52</v>
      </c>
      <c r="D8" s="91">
        <f>'П 2'!R16</f>
        <v>67</v>
      </c>
      <c r="E8" s="91">
        <f>'П 3'!N14</f>
        <v>35</v>
      </c>
      <c r="F8" s="91">
        <f>'П 4'!M16</f>
        <v>15</v>
      </c>
      <c r="G8" s="91">
        <f>'П 5'!AD17</f>
        <v>60</v>
      </c>
      <c r="H8" s="91">
        <f>'П 6'!K15</f>
        <v>74</v>
      </c>
      <c r="I8" s="91">
        <f>'П 7'!N17</f>
        <v>18</v>
      </c>
      <c r="J8" s="91">
        <f>'П 8'!R16</f>
        <v>56</v>
      </c>
      <c r="K8" s="91">
        <f>'П 9'!J16</f>
        <v>53</v>
      </c>
      <c r="L8" s="91">
        <f>'П 10'!I16</f>
        <v>8</v>
      </c>
      <c r="M8" s="91">
        <f>'П 11'!AM16</f>
        <v>17</v>
      </c>
      <c r="N8" s="91">
        <f>'П 12'!K16</f>
        <v>33</v>
      </c>
      <c r="O8" s="91">
        <f>'П 13'!N16</f>
        <v>15</v>
      </c>
      <c r="P8" s="91">
        <f>'П 14 '!N16</f>
        <v>31</v>
      </c>
      <c r="Q8" s="91">
        <f>'П 15'!N16</f>
        <v>73</v>
      </c>
      <c r="R8" s="91">
        <f>'П 16'!N16</f>
        <v>30</v>
      </c>
      <c r="S8" s="91">
        <f>'П 17'!N16</f>
        <v>20</v>
      </c>
      <c r="T8" s="91">
        <f>'П 18'!N16</f>
        <v>19</v>
      </c>
      <c r="U8" s="91">
        <f>'П 19'!N16</f>
        <v>63</v>
      </c>
      <c r="V8" s="91">
        <f>'П 20'!L16</f>
        <v>78</v>
      </c>
      <c r="W8" s="91">
        <f>'П 21-годовой'!C16</f>
        <v>10</v>
      </c>
      <c r="X8" s="91">
        <f t="shared" si="0"/>
        <v>760.6724999999999</v>
      </c>
    </row>
    <row r="9" spans="1:24" s="81" customFormat="1" ht="13.5">
      <c r="A9" s="92">
        <v>7</v>
      </c>
      <c r="B9" s="93" t="s">
        <v>6</v>
      </c>
      <c r="C9" s="91">
        <f>'П 1'!Q15</f>
        <v>2</v>
      </c>
      <c r="D9" s="91">
        <f>'П 2'!R17</f>
        <v>5</v>
      </c>
      <c r="E9" s="91">
        <f>'П 3'!N15</f>
        <v>4</v>
      </c>
      <c r="F9" s="91">
        <f>'П 4'!M17</f>
        <v>39</v>
      </c>
      <c r="G9" s="91">
        <f>'П 5'!AD18</f>
        <v>2</v>
      </c>
      <c r="H9" s="91">
        <f>'П 6'!K16</f>
        <v>6</v>
      </c>
      <c r="I9" s="91">
        <f>'П 7'!N18</f>
        <v>8</v>
      </c>
      <c r="J9" s="91">
        <f>'П 8'!R17</f>
        <v>9</v>
      </c>
      <c r="K9" s="91">
        <f>'П 9'!J17</f>
        <v>5</v>
      </c>
      <c r="L9" s="91">
        <f>'П 10'!I17</f>
        <v>4</v>
      </c>
      <c r="M9" s="91">
        <f>'П 11'!AM17</f>
        <v>1</v>
      </c>
      <c r="N9" s="91">
        <f>'П 12'!K17</f>
        <v>25</v>
      </c>
      <c r="O9" s="91">
        <f>'П 13'!N17</f>
        <v>12</v>
      </c>
      <c r="P9" s="91">
        <f>'П 14 '!N17</f>
        <v>50</v>
      </c>
      <c r="Q9" s="91">
        <f>'П 15'!N17</f>
        <v>29</v>
      </c>
      <c r="R9" s="91">
        <f>'П 16'!N17</f>
        <v>53</v>
      </c>
      <c r="S9" s="91">
        <f>'П 17'!N17</f>
        <v>1</v>
      </c>
      <c r="T9" s="91">
        <f>'П 18'!N17</f>
        <v>61</v>
      </c>
      <c r="U9" s="91">
        <f>'П 19'!N17</f>
        <v>43</v>
      </c>
      <c r="V9" s="91">
        <f>'П 20'!L17</f>
        <v>58</v>
      </c>
      <c r="W9" s="91">
        <f>'П 21-годовой'!C17</f>
        <v>2</v>
      </c>
      <c r="X9" s="91">
        <f t="shared" si="0"/>
        <v>378.4725</v>
      </c>
    </row>
    <row r="10" spans="1:24" s="81" customFormat="1" ht="13.5">
      <c r="A10" s="92">
        <v>8</v>
      </c>
      <c r="B10" s="93" t="s">
        <v>7</v>
      </c>
      <c r="C10" s="91">
        <f>'П 1'!Q16</f>
        <v>78</v>
      </c>
      <c r="D10" s="91">
        <f>'П 2'!R18</f>
        <v>77</v>
      </c>
      <c r="E10" s="91">
        <f>'П 3'!N16</f>
        <v>38</v>
      </c>
      <c r="F10" s="91">
        <f>'П 4'!M18</f>
        <v>23</v>
      </c>
      <c r="G10" s="91">
        <f>'П 5'!AD19</f>
        <v>66</v>
      </c>
      <c r="H10" s="91">
        <f>'П 6'!K17</f>
        <v>73</v>
      </c>
      <c r="I10" s="91">
        <f>'П 7'!N19</f>
        <v>63</v>
      </c>
      <c r="J10" s="91">
        <f>'П 8'!R18</f>
        <v>77</v>
      </c>
      <c r="K10" s="91">
        <f>'П 9'!J18</f>
        <v>56</v>
      </c>
      <c r="L10" s="91">
        <f>'П 10'!I18</f>
        <v>43</v>
      </c>
      <c r="M10" s="91">
        <f>'П 11'!AM18</f>
        <v>80</v>
      </c>
      <c r="N10" s="91">
        <f>'П 12'!K18</f>
        <v>55</v>
      </c>
      <c r="O10" s="91">
        <f>'П 13'!N18</f>
        <v>64</v>
      </c>
      <c r="P10" s="91">
        <f>'П 14 '!N18</f>
        <v>43</v>
      </c>
      <c r="Q10" s="91">
        <f>'П 15'!N18</f>
        <v>58</v>
      </c>
      <c r="R10" s="91">
        <f>'П 16'!N18</f>
        <v>68</v>
      </c>
      <c r="S10" s="91">
        <f>'П 17'!N18</f>
        <v>65</v>
      </c>
      <c r="T10" s="91">
        <f>'П 18'!N18</f>
        <v>80</v>
      </c>
      <c r="U10" s="91">
        <f>'П 19'!N18</f>
        <v>63</v>
      </c>
      <c r="V10" s="91">
        <f>'П 20'!L18</f>
        <v>31</v>
      </c>
      <c r="W10" s="91">
        <f>'П 21-годовой'!C18</f>
        <v>40</v>
      </c>
      <c r="X10" s="91">
        <f t="shared" si="0"/>
        <v>1197.8925000000002</v>
      </c>
    </row>
    <row r="11" spans="1:24" s="81" customFormat="1" ht="13.5">
      <c r="A11" s="92">
        <v>9</v>
      </c>
      <c r="B11" s="93" t="s">
        <v>8</v>
      </c>
      <c r="C11" s="91">
        <f>'П 1'!Q17</f>
        <v>11</v>
      </c>
      <c r="D11" s="91">
        <f>'П 2'!R19</f>
        <v>9</v>
      </c>
      <c r="E11" s="91">
        <f>'П 3'!N17</f>
        <v>55</v>
      </c>
      <c r="F11" s="91">
        <f>'П 4'!M19</f>
        <v>30</v>
      </c>
      <c r="G11" s="91">
        <f>'П 5'!AD20</f>
        <v>28</v>
      </c>
      <c r="H11" s="91">
        <f>'П 6'!K18</f>
        <v>8</v>
      </c>
      <c r="I11" s="91">
        <f>'П 7'!N20</f>
        <v>9</v>
      </c>
      <c r="J11" s="91">
        <f>'П 8'!R19</f>
        <v>12</v>
      </c>
      <c r="K11" s="91">
        <f>'П 9'!J19</f>
        <v>75</v>
      </c>
      <c r="L11" s="91">
        <f>'П 10'!I19</f>
        <v>2</v>
      </c>
      <c r="M11" s="91">
        <f>'П 11'!AM19</f>
        <v>6</v>
      </c>
      <c r="N11" s="91">
        <f>'П 12'!K19</f>
        <v>72</v>
      </c>
      <c r="O11" s="91">
        <f>'П 13'!N19</f>
        <v>74</v>
      </c>
      <c r="P11" s="91">
        <f>'П 14 '!N19</f>
        <v>82</v>
      </c>
      <c r="Q11" s="91">
        <f>'П 15'!N19</f>
        <v>82</v>
      </c>
      <c r="R11" s="91">
        <f>'П 16'!N19</f>
        <v>5</v>
      </c>
      <c r="S11" s="91">
        <f>'П 17'!N19</f>
        <v>31</v>
      </c>
      <c r="T11" s="91">
        <f>'П 18'!N19</f>
        <v>28</v>
      </c>
      <c r="U11" s="91">
        <f>'П 19'!N19</f>
        <v>63</v>
      </c>
      <c r="V11" s="91">
        <f>'П 20'!L19</f>
        <v>72</v>
      </c>
      <c r="W11" s="91">
        <f>'П 21-годовой'!C19</f>
        <v>68</v>
      </c>
      <c r="X11" s="91">
        <f t="shared" si="0"/>
        <v>887.1450000000001</v>
      </c>
    </row>
    <row r="12" spans="1:24" s="81" customFormat="1" ht="13.5">
      <c r="A12" s="92">
        <v>10</v>
      </c>
      <c r="B12" s="93" t="s">
        <v>9</v>
      </c>
      <c r="C12" s="91">
        <f>'П 1'!Q18</f>
        <v>67</v>
      </c>
      <c r="D12" s="91">
        <f>'П 2'!R20</f>
        <v>65</v>
      </c>
      <c r="E12" s="91">
        <f>'П 3'!N18</f>
        <v>32</v>
      </c>
      <c r="F12" s="91">
        <f>'П 4'!M20</f>
        <v>73</v>
      </c>
      <c r="G12" s="91">
        <f>'П 5'!AD21</f>
        <v>68</v>
      </c>
      <c r="H12" s="91">
        <f>'П 6'!K19</f>
        <v>31</v>
      </c>
      <c r="I12" s="91">
        <f>'П 7'!N21</f>
        <v>41</v>
      </c>
      <c r="J12" s="91">
        <f>'П 8'!R20</f>
        <v>39</v>
      </c>
      <c r="K12" s="91">
        <f>'П 9'!J20</f>
        <v>2</v>
      </c>
      <c r="L12" s="91">
        <f>'П 10'!I20</f>
        <v>53</v>
      </c>
      <c r="M12" s="91">
        <f>'П 11'!AM20</f>
        <v>18</v>
      </c>
      <c r="N12" s="91">
        <f>'П 12'!K20</f>
        <v>58</v>
      </c>
      <c r="O12" s="91">
        <f>'П 13'!N20</f>
        <v>4</v>
      </c>
      <c r="P12" s="91">
        <f>'П 14 '!N20</f>
        <v>18</v>
      </c>
      <c r="Q12" s="91">
        <f>'П 15'!N20</f>
        <v>17</v>
      </c>
      <c r="R12" s="91">
        <f>'П 16'!N20</f>
        <v>40</v>
      </c>
      <c r="S12" s="91">
        <f>'П 17'!N20</f>
        <v>11</v>
      </c>
      <c r="T12" s="91">
        <f>'П 18'!N20</f>
        <v>31</v>
      </c>
      <c r="U12" s="91">
        <f>'П 19'!N20</f>
        <v>3</v>
      </c>
      <c r="V12" s="91">
        <f>'П 20'!L20</f>
        <v>30</v>
      </c>
      <c r="W12" s="91">
        <f>'П 21-годовой'!C20</f>
        <v>21</v>
      </c>
      <c r="X12" s="91">
        <f t="shared" si="0"/>
        <v>691.7925</v>
      </c>
    </row>
    <row r="13" spans="1:24" s="81" customFormat="1" ht="13.5">
      <c r="A13" s="92">
        <v>11</v>
      </c>
      <c r="B13" s="93" t="s">
        <v>10</v>
      </c>
      <c r="C13" s="91">
        <f>'П 1'!Q19</f>
        <v>75</v>
      </c>
      <c r="D13" s="91">
        <f>'П 2'!R21</f>
        <v>8</v>
      </c>
      <c r="E13" s="91">
        <f>'П 3'!N19</f>
        <v>75</v>
      </c>
      <c r="F13" s="91">
        <f>'П 4'!M21</f>
        <v>48</v>
      </c>
      <c r="G13" s="91">
        <f>'П 5'!AD22</f>
        <v>63</v>
      </c>
      <c r="H13" s="91">
        <f>'П 6'!K20</f>
        <v>5</v>
      </c>
      <c r="I13" s="91">
        <f>'П 7'!N22</f>
        <v>71</v>
      </c>
      <c r="J13" s="91">
        <f>'П 8'!R21</f>
        <v>26</v>
      </c>
      <c r="K13" s="91">
        <f>'П 9'!J21</f>
        <v>75</v>
      </c>
      <c r="L13" s="91">
        <f>'П 10'!I21</f>
        <v>40</v>
      </c>
      <c r="M13" s="91">
        <f>'П 11'!AM21</f>
        <v>47</v>
      </c>
      <c r="N13" s="91">
        <f>'П 12'!K21</f>
        <v>7</v>
      </c>
      <c r="O13" s="91">
        <f>'П 13'!N21</f>
        <v>78</v>
      </c>
      <c r="P13" s="91">
        <f>'П 14 '!N21</f>
        <v>11</v>
      </c>
      <c r="Q13" s="91">
        <f>'П 15'!N21</f>
        <v>70</v>
      </c>
      <c r="R13" s="91">
        <f>'П 16'!N21</f>
        <v>71</v>
      </c>
      <c r="S13" s="91">
        <f>'П 17'!N21</f>
        <v>64</v>
      </c>
      <c r="T13" s="91">
        <f>'П 18'!N21</f>
        <v>38</v>
      </c>
      <c r="U13" s="91">
        <f>'П 19'!N21</f>
        <v>14</v>
      </c>
      <c r="V13" s="91">
        <f>'П 20'!L21</f>
        <v>12</v>
      </c>
      <c r="W13" s="91">
        <f>'П 21-годовой'!C21</f>
        <v>27</v>
      </c>
      <c r="X13" s="91">
        <f t="shared" si="0"/>
        <v>886.5149999999999</v>
      </c>
    </row>
    <row r="14" spans="1:24" s="81" customFormat="1" ht="13.5">
      <c r="A14" s="92">
        <v>12</v>
      </c>
      <c r="B14" s="93" t="s">
        <v>11</v>
      </c>
      <c r="C14" s="91">
        <f>'П 1'!Q20</f>
        <v>59</v>
      </c>
      <c r="D14" s="91">
        <f>'П 2'!R22</f>
        <v>25</v>
      </c>
      <c r="E14" s="91">
        <f>'П 3'!N20</f>
        <v>65</v>
      </c>
      <c r="F14" s="91">
        <f>'П 4'!M22</f>
        <v>68</v>
      </c>
      <c r="G14" s="91">
        <f>'П 5'!AD23</f>
        <v>11</v>
      </c>
      <c r="H14" s="91">
        <f>'П 6'!K21</f>
        <v>68</v>
      </c>
      <c r="I14" s="91">
        <f>'П 7'!N23</f>
        <v>46</v>
      </c>
      <c r="J14" s="91">
        <f>'П 8'!R22</f>
        <v>50</v>
      </c>
      <c r="K14" s="91">
        <f>'П 9'!J22</f>
        <v>35</v>
      </c>
      <c r="L14" s="91">
        <f>'П 10'!I22</f>
        <v>48</v>
      </c>
      <c r="M14" s="91">
        <f>'П 11'!AM22</f>
        <v>9</v>
      </c>
      <c r="N14" s="91">
        <f>'П 12'!K22</f>
        <v>42</v>
      </c>
      <c r="O14" s="91">
        <f>'П 13'!N22</f>
        <v>69</v>
      </c>
      <c r="P14" s="91">
        <f>'П 14 '!N22</f>
        <v>16</v>
      </c>
      <c r="Q14" s="91">
        <f>'П 15'!N22</f>
        <v>74</v>
      </c>
      <c r="R14" s="91">
        <f>'П 16'!N22</f>
        <v>45</v>
      </c>
      <c r="S14" s="91">
        <f>'П 17'!N22</f>
        <v>17</v>
      </c>
      <c r="T14" s="91">
        <f>'П 18'!N22</f>
        <v>47</v>
      </c>
      <c r="U14" s="91">
        <f>'П 19'!N22</f>
        <v>63</v>
      </c>
      <c r="V14" s="91">
        <f>'П 20'!L22</f>
        <v>58</v>
      </c>
      <c r="W14" s="91">
        <f>'П 21-годовой'!C22</f>
        <v>66</v>
      </c>
      <c r="X14" s="91">
        <f t="shared" si="0"/>
        <v>1024.5375000000001</v>
      </c>
    </row>
    <row r="15" spans="1:24" s="81" customFormat="1" ht="13.5">
      <c r="A15" s="92">
        <v>13</v>
      </c>
      <c r="B15" s="93" t="s">
        <v>12</v>
      </c>
      <c r="C15" s="91">
        <f>'П 1'!Q21</f>
        <v>77</v>
      </c>
      <c r="D15" s="91">
        <f>'П 2'!R23</f>
        <v>61</v>
      </c>
      <c r="E15" s="91">
        <f>'П 3'!N21</f>
        <v>50</v>
      </c>
      <c r="F15" s="91">
        <f>'П 4'!M23</f>
        <v>33</v>
      </c>
      <c r="G15" s="91">
        <f>'П 5'!AD24</f>
        <v>55</v>
      </c>
      <c r="H15" s="91">
        <f>'П 6'!K22</f>
        <v>25</v>
      </c>
      <c r="I15" s="91">
        <f>'П 7'!N24</f>
        <v>34</v>
      </c>
      <c r="J15" s="91">
        <f>'П 8'!R23</f>
        <v>23</v>
      </c>
      <c r="K15" s="91">
        <f>'П 9'!J23</f>
        <v>71</v>
      </c>
      <c r="L15" s="91">
        <f>'П 10'!I23</f>
        <v>70</v>
      </c>
      <c r="M15" s="91">
        <f>'П 11'!AM23</f>
        <v>42</v>
      </c>
      <c r="N15" s="91">
        <f>'П 12'!K23</f>
        <v>66</v>
      </c>
      <c r="O15" s="91">
        <f>'П 13'!N23</f>
        <v>80</v>
      </c>
      <c r="P15" s="91">
        <f>'П 14 '!N23</f>
        <v>82</v>
      </c>
      <c r="Q15" s="91">
        <f>'П 15'!N23</f>
        <v>46</v>
      </c>
      <c r="R15" s="91">
        <f>'П 16'!N23</f>
        <v>51</v>
      </c>
      <c r="S15" s="91">
        <f>'П 17'!N23</f>
        <v>63</v>
      </c>
      <c r="T15" s="91">
        <f>'П 18'!N23</f>
        <v>82</v>
      </c>
      <c r="U15" s="91">
        <f>'П 19'!N23</f>
        <v>42</v>
      </c>
      <c r="V15" s="91">
        <f>'П 20'!L23</f>
        <v>43</v>
      </c>
      <c r="W15" s="91">
        <f>'П 21-годовой'!C23</f>
        <v>29</v>
      </c>
      <c r="X15" s="91">
        <f t="shared" si="0"/>
        <v>1069.5300000000002</v>
      </c>
    </row>
    <row r="16" spans="1:24" s="81" customFormat="1" ht="13.5">
      <c r="A16" s="92">
        <v>14</v>
      </c>
      <c r="B16" s="93" t="s">
        <v>13</v>
      </c>
      <c r="C16" s="91">
        <f>'П 1'!Q22</f>
        <v>7</v>
      </c>
      <c r="D16" s="91">
        <f>'П 2'!R24</f>
        <v>4</v>
      </c>
      <c r="E16" s="91">
        <f>'П 3'!N22</f>
        <v>30</v>
      </c>
      <c r="F16" s="91">
        <f>'П 4'!M24</f>
        <v>75</v>
      </c>
      <c r="G16" s="91">
        <f>'П 5'!AD25</f>
        <v>15</v>
      </c>
      <c r="H16" s="91">
        <f>'П 6'!K23</f>
        <v>58</v>
      </c>
      <c r="I16" s="91">
        <f>'П 7'!N25</f>
        <v>31</v>
      </c>
      <c r="J16" s="91">
        <f>'П 8'!R24</f>
        <v>43</v>
      </c>
      <c r="K16" s="91">
        <f>'П 9'!J24</f>
        <v>47</v>
      </c>
      <c r="L16" s="91">
        <f>'П 10'!I24</f>
        <v>75</v>
      </c>
      <c r="M16" s="91">
        <f>'П 11'!AM24</f>
        <v>50</v>
      </c>
      <c r="N16" s="91">
        <f>'П 12'!K24</f>
        <v>49</v>
      </c>
      <c r="O16" s="91">
        <f>'П 13'!N24</f>
        <v>66</v>
      </c>
      <c r="P16" s="91">
        <f>'П 14 '!N24</f>
        <v>52</v>
      </c>
      <c r="Q16" s="91">
        <f>'П 15'!N24</f>
        <v>50</v>
      </c>
      <c r="R16" s="91">
        <f>'П 16'!N24</f>
        <v>33</v>
      </c>
      <c r="S16" s="91">
        <f>'П 17'!N24</f>
        <v>22</v>
      </c>
      <c r="T16" s="91">
        <f>'П 18'!N24</f>
        <v>63</v>
      </c>
      <c r="U16" s="91">
        <f>'П 19'!N24</f>
        <v>63</v>
      </c>
      <c r="V16" s="91">
        <f>'П 20'!L24</f>
        <v>54</v>
      </c>
      <c r="W16" s="91">
        <f>'П 21-годовой'!C24</f>
        <v>28</v>
      </c>
      <c r="X16" s="91">
        <f t="shared" si="0"/>
        <v>879.8475</v>
      </c>
    </row>
    <row r="17" spans="1:28" s="95" customFormat="1" ht="13.5">
      <c r="A17" s="92">
        <v>15</v>
      </c>
      <c r="B17" s="93" t="s">
        <v>15</v>
      </c>
      <c r="C17" s="91">
        <f>'П 1'!Q23</f>
        <v>73</v>
      </c>
      <c r="D17" s="91">
        <f>'П 2'!R25</f>
        <v>52</v>
      </c>
      <c r="E17" s="91">
        <f>'П 3'!N23</f>
        <v>18</v>
      </c>
      <c r="F17" s="91">
        <f>'П 4'!M25</f>
        <v>71</v>
      </c>
      <c r="G17" s="91">
        <f>'П 5'!AD26</f>
        <v>9</v>
      </c>
      <c r="H17" s="91">
        <f>'П 6'!K24</f>
        <v>47</v>
      </c>
      <c r="I17" s="91">
        <f>'П 7'!N26</f>
        <v>61</v>
      </c>
      <c r="J17" s="91">
        <f>'П 8'!R25</f>
        <v>40</v>
      </c>
      <c r="K17" s="94">
        <f>'П 9'!J25</f>
        <v>38</v>
      </c>
      <c r="L17" s="94">
        <f>'П 10'!I25</f>
        <v>58</v>
      </c>
      <c r="M17" s="91">
        <f>'П 11'!AM25</f>
        <v>5</v>
      </c>
      <c r="N17" s="91">
        <f>'П 12'!K25</f>
        <v>26</v>
      </c>
      <c r="O17" s="94">
        <f>'П 13'!N25</f>
        <v>75</v>
      </c>
      <c r="P17" s="94">
        <f>'П 14 '!N25</f>
        <v>45</v>
      </c>
      <c r="Q17" s="94">
        <f>'П 15'!N25</f>
        <v>45</v>
      </c>
      <c r="R17" s="94">
        <f>'П 16'!N25</f>
        <v>67</v>
      </c>
      <c r="S17" s="94">
        <f>'П 17'!N25</f>
        <v>32</v>
      </c>
      <c r="T17" s="94">
        <f>'П 18'!N25</f>
        <v>49</v>
      </c>
      <c r="U17" s="91">
        <f>'П 19'!N25</f>
        <v>63</v>
      </c>
      <c r="V17" s="91">
        <f>'П 20'!L25</f>
        <v>76</v>
      </c>
      <c r="W17" s="91">
        <f>'П 21-годовой'!C25</f>
        <v>38</v>
      </c>
      <c r="X17" s="91">
        <f t="shared" si="0"/>
        <v>967.575</v>
      </c>
      <c r="AA17" s="81"/>
      <c r="AB17" s="81"/>
    </row>
    <row r="18" spans="1:24" s="81" customFormat="1" ht="13.5">
      <c r="A18" s="92">
        <v>16</v>
      </c>
      <c r="B18" s="93" t="s">
        <v>14</v>
      </c>
      <c r="C18" s="91">
        <f>'П 1'!Q24</f>
        <v>79</v>
      </c>
      <c r="D18" s="91">
        <f>'П 2'!R26</f>
        <v>10</v>
      </c>
      <c r="E18" s="91">
        <f>'П 3'!N24</f>
        <v>41</v>
      </c>
      <c r="F18" s="91">
        <f>'П 4'!M26</f>
        <v>64</v>
      </c>
      <c r="G18" s="91">
        <f>'П 5'!AD27</f>
        <v>36</v>
      </c>
      <c r="H18" s="91">
        <f>'П 6'!K25</f>
        <v>74</v>
      </c>
      <c r="I18" s="91">
        <f>'П 7'!N27</f>
        <v>75</v>
      </c>
      <c r="J18" s="91">
        <f>'П 8'!R26</f>
        <v>28</v>
      </c>
      <c r="K18" s="91">
        <f>'П 9'!J26</f>
        <v>64</v>
      </c>
      <c r="L18" s="91">
        <f>'П 10'!I26</f>
        <v>51</v>
      </c>
      <c r="M18" s="91">
        <f>'П 11'!AM26</f>
        <v>2</v>
      </c>
      <c r="N18" s="91">
        <f>'П 12'!K26</f>
        <v>53</v>
      </c>
      <c r="O18" s="91">
        <f>'П 13'!N26</f>
        <v>47</v>
      </c>
      <c r="P18" s="91">
        <f>'П 14 '!N26</f>
        <v>23</v>
      </c>
      <c r="Q18" s="91">
        <f>'П 15'!N26</f>
        <v>15</v>
      </c>
      <c r="R18" s="91">
        <f>'П 16'!N26</f>
        <v>38</v>
      </c>
      <c r="S18" s="91">
        <f>'П 17'!N26</f>
        <v>4</v>
      </c>
      <c r="T18" s="91">
        <f>'П 18'!N26</f>
        <v>7</v>
      </c>
      <c r="U18" s="91">
        <f>'П 19'!N26</f>
        <v>63</v>
      </c>
      <c r="V18" s="91">
        <f>'П 20'!L26</f>
        <v>78</v>
      </c>
      <c r="W18" s="91">
        <f>'П 21-годовой'!C26</f>
        <v>80</v>
      </c>
      <c r="X18" s="91">
        <f t="shared" si="0"/>
        <v>1012.41</v>
      </c>
    </row>
    <row r="19" spans="1:24" s="81" customFormat="1" ht="13.5">
      <c r="A19" s="92">
        <v>17</v>
      </c>
      <c r="B19" s="93" t="s">
        <v>16</v>
      </c>
      <c r="C19" s="91">
        <f>'П 1'!Q25</f>
        <v>82</v>
      </c>
      <c r="D19" s="91">
        <f>'П 2'!R27</f>
        <v>22</v>
      </c>
      <c r="E19" s="91">
        <f>'П 3'!N25</f>
        <v>13</v>
      </c>
      <c r="F19" s="91">
        <f>'П 4'!M27</f>
        <v>23</v>
      </c>
      <c r="G19" s="91">
        <f>'П 5'!AD28</f>
        <v>8</v>
      </c>
      <c r="H19" s="91">
        <f>'П 6'!K26</f>
        <v>64</v>
      </c>
      <c r="I19" s="91">
        <f>'П 7'!N28</f>
        <v>82</v>
      </c>
      <c r="J19" s="91">
        <f>'П 8'!R27</f>
        <v>45</v>
      </c>
      <c r="K19" s="91">
        <f>'П 9'!J27</f>
        <v>20</v>
      </c>
      <c r="L19" s="91">
        <f>'П 10'!I27</f>
        <v>29</v>
      </c>
      <c r="M19" s="91">
        <f>'П 11'!AM27</f>
        <v>16</v>
      </c>
      <c r="N19" s="91">
        <f>'П 12'!K27</f>
        <v>52</v>
      </c>
      <c r="O19" s="91">
        <f>'П 13'!N27</f>
        <v>61</v>
      </c>
      <c r="P19" s="91">
        <f>'П 14 '!N27</f>
        <v>54</v>
      </c>
      <c r="Q19" s="91">
        <f>'П 15'!N27</f>
        <v>2</v>
      </c>
      <c r="R19" s="91">
        <f>'П 16'!N27</f>
        <v>34</v>
      </c>
      <c r="S19" s="91">
        <f>'П 17'!N27</f>
        <v>33</v>
      </c>
      <c r="T19" s="91">
        <f>'П 18'!N27</f>
        <v>40</v>
      </c>
      <c r="U19" s="91">
        <f>'П 19'!N27</f>
        <v>63</v>
      </c>
      <c r="V19" s="91">
        <f>'П 20'!L27</f>
        <v>68</v>
      </c>
      <c r="W19" s="91">
        <f>'П 21-годовой'!C27</f>
        <v>52</v>
      </c>
      <c r="X19" s="91">
        <f t="shared" si="0"/>
        <v>887.6175</v>
      </c>
    </row>
    <row r="20" spans="1:24" s="81" customFormat="1" ht="13.5">
      <c r="A20" s="92">
        <v>18</v>
      </c>
      <c r="B20" s="93" t="s">
        <v>17</v>
      </c>
      <c r="C20" s="91">
        <f>'П 1'!Q26</f>
        <v>25</v>
      </c>
      <c r="D20" s="91">
        <f>'П 2'!R28</f>
        <v>17</v>
      </c>
      <c r="E20" s="91">
        <f>'П 3'!N26</f>
        <v>45</v>
      </c>
      <c r="F20" s="91">
        <f>'П 4'!M28</f>
        <v>11</v>
      </c>
      <c r="G20" s="91">
        <f>'П 5'!AD29</f>
        <v>1</v>
      </c>
      <c r="H20" s="91">
        <f>'П 6'!K27</f>
        <v>3</v>
      </c>
      <c r="I20" s="91">
        <f>'П 7'!N29</f>
        <v>65</v>
      </c>
      <c r="J20" s="91">
        <f>'П 8'!R28</f>
        <v>37</v>
      </c>
      <c r="K20" s="91">
        <f>'П 9'!J28</f>
        <v>32</v>
      </c>
      <c r="L20" s="91">
        <f>'П 10'!I28</f>
        <v>14</v>
      </c>
      <c r="M20" s="91">
        <f>'П 11'!AM28</f>
        <v>15</v>
      </c>
      <c r="N20" s="91">
        <f>'П 12'!K28</f>
        <v>54</v>
      </c>
      <c r="O20" s="91">
        <f>'П 13'!N28</f>
        <v>11</v>
      </c>
      <c r="P20" s="91">
        <f>'П 14 '!N28</f>
        <v>41</v>
      </c>
      <c r="Q20" s="91">
        <f>'П 15'!N28</f>
        <v>60</v>
      </c>
      <c r="R20" s="91">
        <f>'П 16'!N28</f>
        <v>1</v>
      </c>
      <c r="S20" s="91">
        <f>'П 17'!N28</f>
        <v>59</v>
      </c>
      <c r="T20" s="91">
        <f>'П 18'!N28</f>
        <v>14</v>
      </c>
      <c r="U20" s="91">
        <f>'П 19'!N28</f>
        <v>4</v>
      </c>
      <c r="V20" s="91">
        <f>'П 20'!L28</f>
        <v>1</v>
      </c>
      <c r="W20" s="91">
        <f>'П 21-годовой'!C28</f>
        <v>45</v>
      </c>
      <c r="X20" s="91">
        <f t="shared" si="0"/>
        <v>596.9250000000001</v>
      </c>
    </row>
    <row r="21" spans="1:24" s="81" customFormat="1" ht="13.5">
      <c r="A21" s="92">
        <v>19</v>
      </c>
      <c r="B21" s="93" t="s">
        <v>18</v>
      </c>
      <c r="C21" s="91">
        <f>'П 1'!Q27</f>
        <v>55</v>
      </c>
      <c r="D21" s="91">
        <f>'П 2'!R29</f>
        <v>36</v>
      </c>
      <c r="E21" s="91">
        <f>'П 3'!N27</f>
        <v>45</v>
      </c>
      <c r="F21" s="91">
        <f>'П 4'!M29</f>
        <v>3</v>
      </c>
      <c r="G21" s="91">
        <f>'П 5'!AD30</f>
        <v>21</v>
      </c>
      <c r="H21" s="91">
        <f>'П 6'!K28</f>
        <v>1</v>
      </c>
      <c r="I21" s="91">
        <f>'П 7'!N30</f>
        <v>58</v>
      </c>
      <c r="J21" s="91">
        <f>'П 8'!R29</f>
        <v>6</v>
      </c>
      <c r="K21" s="91">
        <f>'П 9'!J29</f>
        <v>19</v>
      </c>
      <c r="L21" s="91">
        <f>'П 10'!I29</f>
        <v>9</v>
      </c>
      <c r="M21" s="91">
        <f>'П 11'!AM29</f>
        <v>4</v>
      </c>
      <c r="N21" s="91">
        <f>'П 12'!K29</f>
        <v>37</v>
      </c>
      <c r="O21" s="91">
        <f>'П 13'!N29</f>
        <v>34</v>
      </c>
      <c r="P21" s="91">
        <f>'П 14 '!N29</f>
        <v>24</v>
      </c>
      <c r="Q21" s="91">
        <f>'П 15'!N29</f>
        <v>11</v>
      </c>
      <c r="R21" s="91">
        <f>'П 16'!N29</f>
        <v>13</v>
      </c>
      <c r="S21" s="91">
        <f>'П 17'!N29</f>
        <v>55</v>
      </c>
      <c r="T21" s="91">
        <f>'П 18'!N29</f>
        <v>25</v>
      </c>
      <c r="U21" s="91">
        <f>'П 19'!N29</f>
        <v>12</v>
      </c>
      <c r="V21" s="91">
        <f>'П 20'!L29</f>
        <v>18</v>
      </c>
      <c r="W21" s="91">
        <f>'П 21-годовой'!C29</f>
        <v>44</v>
      </c>
      <c r="X21" s="91">
        <f t="shared" si="0"/>
        <v>572.355</v>
      </c>
    </row>
    <row r="22" spans="1:24" s="81" customFormat="1" ht="13.5">
      <c r="A22" s="92">
        <v>20</v>
      </c>
      <c r="B22" s="93" t="s">
        <v>19</v>
      </c>
      <c r="C22" s="91">
        <f>'П 1'!Q28</f>
        <v>40</v>
      </c>
      <c r="D22" s="91">
        <f>'П 2'!R30</f>
        <v>39</v>
      </c>
      <c r="E22" s="91">
        <f>'П 3'!N28</f>
        <v>10</v>
      </c>
      <c r="F22" s="91">
        <f>'П 4'!M30</f>
        <v>27</v>
      </c>
      <c r="G22" s="91">
        <f>'П 5'!AD31</f>
        <v>25</v>
      </c>
      <c r="H22" s="91">
        <f>'П 6'!K29</f>
        <v>44</v>
      </c>
      <c r="I22" s="91">
        <f>'П 7'!N31</f>
        <v>68</v>
      </c>
      <c r="J22" s="91">
        <f>'П 8'!R30</f>
        <v>14</v>
      </c>
      <c r="K22" s="91">
        <f>'П 9'!J30</f>
        <v>22</v>
      </c>
      <c r="L22" s="91">
        <f>'П 10'!I30</f>
        <v>17</v>
      </c>
      <c r="M22" s="91">
        <f>'П 11'!AM30</f>
        <v>22</v>
      </c>
      <c r="N22" s="91">
        <f>'П 12'!K30</f>
        <v>2</v>
      </c>
      <c r="O22" s="91">
        <f>'П 13'!N30</f>
        <v>73</v>
      </c>
      <c r="P22" s="91">
        <f>'П 14 '!N30</f>
        <v>70</v>
      </c>
      <c r="Q22" s="91">
        <f>'П 15'!N30</f>
        <v>1</v>
      </c>
      <c r="R22" s="91">
        <f>'П 16'!N30</f>
        <v>14</v>
      </c>
      <c r="S22" s="91">
        <f>'П 17'!N30</f>
        <v>53</v>
      </c>
      <c r="T22" s="91">
        <f>'П 18'!N30</f>
        <v>33</v>
      </c>
      <c r="U22" s="91">
        <f>'П 19'!N30</f>
        <v>6</v>
      </c>
      <c r="V22" s="91">
        <f>'П 20'!L30</f>
        <v>43</v>
      </c>
      <c r="W22" s="91">
        <f>'П 21-годовой'!C30</f>
        <v>14</v>
      </c>
      <c r="X22" s="91">
        <f t="shared" si="0"/>
        <v>600.1275</v>
      </c>
    </row>
    <row r="23" spans="1:24" s="81" customFormat="1" ht="13.5">
      <c r="A23" s="92">
        <v>21</v>
      </c>
      <c r="B23" s="93" t="s">
        <v>20</v>
      </c>
      <c r="C23" s="91">
        <f>'П 1'!Q29</f>
        <v>65</v>
      </c>
      <c r="D23" s="91">
        <f>'П 2'!R31</f>
        <v>50</v>
      </c>
      <c r="E23" s="91">
        <f>'П 3'!N29</f>
        <v>23</v>
      </c>
      <c r="F23" s="91">
        <f>'П 4'!M31</f>
        <v>35</v>
      </c>
      <c r="G23" s="91">
        <f>'П 5'!AD32</f>
        <v>48</v>
      </c>
      <c r="H23" s="91">
        <f>'П 6'!K30</f>
        <v>60</v>
      </c>
      <c r="I23" s="91">
        <f>'П 7'!N32</f>
        <v>7</v>
      </c>
      <c r="J23" s="91">
        <f>'П 8'!R31</f>
        <v>20</v>
      </c>
      <c r="K23" s="91">
        <f>'П 9'!J31</f>
        <v>17</v>
      </c>
      <c r="L23" s="91">
        <f>'П 10'!I31</f>
        <v>64</v>
      </c>
      <c r="M23" s="91">
        <f>'П 11'!AM31</f>
        <v>62</v>
      </c>
      <c r="N23" s="91">
        <f>'П 12'!K31</f>
        <v>70</v>
      </c>
      <c r="O23" s="91">
        <f>'П 13'!N31</f>
        <v>55</v>
      </c>
      <c r="P23" s="91">
        <f>'П 14 '!N31</f>
        <v>21</v>
      </c>
      <c r="Q23" s="91">
        <f>'П 15'!N31</f>
        <v>69</v>
      </c>
      <c r="R23" s="91">
        <f>'П 16'!N31</f>
        <v>47</v>
      </c>
      <c r="S23" s="91">
        <f>'П 17'!N31</f>
        <v>8</v>
      </c>
      <c r="T23" s="91">
        <f>'П 18'!N31</f>
        <v>70</v>
      </c>
      <c r="U23" s="91">
        <f>'П 19'!N31</f>
        <v>8</v>
      </c>
      <c r="V23" s="91">
        <f>'П 20'!L31</f>
        <v>75</v>
      </c>
      <c r="W23" s="91">
        <f>'П 21-годовой'!C31</f>
        <v>25</v>
      </c>
      <c r="X23" s="91">
        <f t="shared" si="0"/>
        <v>858.7950000000001</v>
      </c>
    </row>
    <row r="24" spans="1:24" s="81" customFormat="1" ht="13.5">
      <c r="A24" s="92">
        <v>22</v>
      </c>
      <c r="B24" s="93" t="s">
        <v>21</v>
      </c>
      <c r="C24" s="91">
        <f>'П 1'!Q30</f>
        <v>74</v>
      </c>
      <c r="D24" s="91">
        <f>'П 2'!R32</f>
        <v>28</v>
      </c>
      <c r="E24" s="91">
        <f>'П 3'!N30</f>
        <v>69</v>
      </c>
      <c r="F24" s="91">
        <f>'П 4'!M32</f>
        <v>55</v>
      </c>
      <c r="G24" s="91">
        <f>'П 5'!AD33</f>
        <v>49</v>
      </c>
      <c r="H24" s="91">
        <f>'П 6'!K31</f>
        <v>77</v>
      </c>
      <c r="I24" s="91">
        <f>'П 7'!N33</f>
        <v>49</v>
      </c>
      <c r="J24" s="91">
        <f>'П 8'!R32</f>
        <v>63</v>
      </c>
      <c r="K24" s="91">
        <f>'П 9'!J32</f>
        <v>77</v>
      </c>
      <c r="L24" s="91">
        <f>'П 10'!I32</f>
        <v>69</v>
      </c>
      <c r="M24" s="91">
        <f>'П 11'!AM32</f>
        <v>29</v>
      </c>
      <c r="N24" s="91">
        <f>'П 12'!K32</f>
        <v>57</v>
      </c>
      <c r="O24" s="91">
        <f>'П 13'!N32</f>
        <v>71</v>
      </c>
      <c r="P24" s="91">
        <f>'П 14 '!N32</f>
        <v>72</v>
      </c>
      <c r="Q24" s="91">
        <f>'П 15'!N32</f>
        <v>82</v>
      </c>
      <c r="R24" s="91">
        <f>'П 16'!N32</f>
        <v>39</v>
      </c>
      <c r="S24" s="91">
        <f>'П 17'!N32</f>
        <v>73</v>
      </c>
      <c r="T24" s="91">
        <f>'П 18'!N32</f>
        <v>72</v>
      </c>
      <c r="U24" s="91">
        <f>'П 19'!N32</f>
        <v>63</v>
      </c>
      <c r="V24" s="91">
        <f>'П 20'!L32</f>
        <v>63</v>
      </c>
      <c r="W24" s="91">
        <f>'П 21-годовой'!C32</f>
        <v>60</v>
      </c>
      <c r="X24" s="91">
        <f t="shared" si="0"/>
        <v>1287.6675</v>
      </c>
    </row>
    <row r="25" spans="1:24" s="81" customFormat="1" ht="13.5">
      <c r="A25" s="92">
        <v>23</v>
      </c>
      <c r="B25" s="93" t="s">
        <v>22</v>
      </c>
      <c r="C25" s="91">
        <f>'П 1'!Q31</f>
        <v>33</v>
      </c>
      <c r="D25" s="91">
        <f>'П 2'!R33</f>
        <v>41</v>
      </c>
      <c r="E25" s="91">
        <f>'П 3'!N31</f>
        <v>21</v>
      </c>
      <c r="F25" s="91">
        <f>'П 4'!M33</f>
        <v>20</v>
      </c>
      <c r="G25" s="91">
        <f>'П 5'!AD34</f>
        <v>4</v>
      </c>
      <c r="H25" s="91">
        <f>'П 6'!K32</f>
        <v>28</v>
      </c>
      <c r="I25" s="91">
        <f>'П 7'!N34</f>
        <v>23</v>
      </c>
      <c r="J25" s="91">
        <f>'П 8'!R33</f>
        <v>75</v>
      </c>
      <c r="K25" s="91">
        <f>'П 9'!J33</f>
        <v>50</v>
      </c>
      <c r="L25" s="91">
        <f>'П 10'!I33</f>
        <v>47</v>
      </c>
      <c r="M25" s="91">
        <f>'П 11'!AM33</f>
        <v>27</v>
      </c>
      <c r="N25" s="91">
        <f>'П 12'!K33</f>
        <v>80</v>
      </c>
      <c r="O25" s="91">
        <f>'П 13'!N33</f>
        <v>59</v>
      </c>
      <c r="P25" s="91">
        <f>'П 14 '!N33</f>
        <v>82</v>
      </c>
      <c r="Q25" s="91">
        <f>'П 15'!N33</f>
        <v>38</v>
      </c>
      <c r="R25" s="91">
        <f>'П 16'!N33</f>
        <v>2</v>
      </c>
      <c r="S25" s="91">
        <f>'П 17'!N33</f>
        <v>48</v>
      </c>
      <c r="T25" s="91">
        <f>'П 18'!N33</f>
        <v>16</v>
      </c>
      <c r="U25" s="91">
        <f>'П 19'!N33</f>
        <v>21</v>
      </c>
      <c r="V25" s="91">
        <f>'П 20'!L33</f>
        <v>51</v>
      </c>
      <c r="W25" s="91">
        <f>'П 21-годовой'!C33</f>
        <v>71</v>
      </c>
      <c r="X25" s="91">
        <f t="shared" si="0"/>
        <v>907.305</v>
      </c>
    </row>
    <row r="26" spans="1:24" s="81" customFormat="1" ht="13.5">
      <c r="A26" s="92">
        <v>24</v>
      </c>
      <c r="B26" s="93" t="s">
        <v>23</v>
      </c>
      <c r="C26" s="91">
        <f>'П 1'!Q32</f>
        <v>10</v>
      </c>
      <c r="D26" s="91">
        <f>'П 2'!R34</f>
        <v>82</v>
      </c>
      <c r="E26" s="91">
        <f>'П 3'!N32</f>
        <v>8</v>
      </c>
      <c r="F26" s="91">
        <f>'П 4'!M34</f>
        <v>19</v>
      </c>
      <c r="G26" s="91">
        <f>'П 5'!AD35</f>
        <v>69</v>
      </c>
      <c r="H26" s="91">
        <f>'П 6'!K33</f>
        <v>52</v>
      </c>
      <c r="I26" s="91">
        <f>'П 7'!N35</f>
        <v>6</v>
      </c>
      <c r="J26" s="91">
        <f>'П 8'!R34</f>
        <v>82</v>
      </c>
      <c r="K26" s="91">
        <f>'П 9'!J34</f>
        <v>11</v>
      </c>
      <c r="L26" s="91">
        <f>'П 10'!I34</f>
        <v>12</v>
      </c>
      <c r="M26" s="91">
        <f>'П 11'!AM34</f>
        <v>75</v>
      </c>
      <c r="N26" s="91">
        <f>'П 12'!K34</f>
        <v>63</v>
      </c>
      <c r="O26" s="91">
        <f>'П 13'!N34</f>
        <v>82</v>
      </c>
      <c r="P26" s="91">
        <f>'П 14 '!N34</f>
        <v>14</v>
      </c>
      <c r="Q26" s="91">
        <f>'П 15'!N34</f>
        <v>52</v>
      </c>
      <c r="R26" s="91">
        <f>'П 16'!N34</f>
        <v>11</v>
      </c>
      <c r="S26" s="91">
        <f>'П 17'!N34</f>
        <v>82</v>
      </c>
      <c r="T26" s="91">
        <f>'П 18'!N34</f>
        <v>56</v>
      </c>
      <c r="U26" s="91">
        <f>'П 19'!N34</f>
        <v>63</v>
      </c>
      <c r="V26" s="91">
        <f>'П 20'!L34</f>
        <v>35</v>
      </c>
      <c r="W26" s="91">
        <f>'П 21-годовой'!C34</f>
        <v>73</v>
      </c>
      <c r="X26" s="91">
        <f t="shared" si="0"/>
        <v>1018.92</v>
      </c>
    </row>
    <row r="27" spans="1:24" s="81" customFormat="1" ht="13.5">
      <c r="A27" s="92">
        <v>25</v>
      </c>
      <c r="B27" s="93" t="s">
        <v>24</v>
      </c>
      <c r="C27" s="91">
        <f>'П 1'!Q33</f>
        <v>29</v>
      </c>
      <c r="D27" s="91">
        <f>'П 2'!R35</f>
        <v>2</v>
      </c>
      <c r="E27" s="91">
        <f>'П 3'!N33</f>
        <v>12</v>
      </c>
      <c r="F27" s="91">
        <f>'П 4'!M35</f>
        <v>30</v>
      </c>
      <c r="G27" s="91">
        <f>'П 5'!AD36</f>
        <v>5</v>
      </c>
      <c r="H27" s="91">
        <f>'П 6'!K34</f>
        <v>11</v>
      </c>
      <c r="I27" s="91">
        <f>'П 7'!N36</f>
        <v>69</v>
      </c>
      <c r="J27" s="91">
        <f>'П 8'!R35</f>
        <v>13</v>
      </c>
      <c r="K27" s="91">
        <f>'П 9'!J35</f>
        <v>27</v>
      </c>
      <c r="L27" s="91">
        <f>'П 10'!I35</f>
        <v>19</v>
      </c>
      <c r="M27" s="91">
        <f>'П 11'!AM35</f>
        <v>38</v>
      </c>
      <c r="N27" s="91">
        <f>'П 12'!K35</f>
        <v>15</v>
      </c>
      <c r="O27" s="91">
        <f>'П 13'!N35</f>
        <v>8</v>
      </c>
      <c r="P27" s="91">
        <f>'П 14 '!N35</f>
        <v>38</v>
      </c>
      <c r="Q27" s="91">
        <f>'П 15'!N35</f>
        <v>23</v>
      </c>
      <c r="R27" s="91">
        <f>'П 16'!N35</f>
        <v>59</v>
      </c>
      <c r="S27" s="91">
        <f>'П 17'!N35</f>
        <v>51</v>
      </c>
      <c r="T27" s="91">
        <f>'П 18'!N35</f>
        <v>26</v>
      </c>
      <c r="U27" s="91">
        <f>'П 19'!N35</f>
        <v>15</v>
      </c>
      <c r="V27" s="91">
        <f>'П 20'!L35</f>
        <v>36</v>
      </c>
      <c r="W27" s="91">
        <f>'П 21-годовой'!C35</f>
        <v>79</v>
      </c>
      <c r="X27" s="91">
        <f t="shared" si="0"/>
        <v>718.305</v>
      </c>
    </row>
    <row r="28" spans="1:24" s="81" customFormat="1" ht="13.5">
      <c r="A28" s="92">
        <v>26</v>
      </c>
      <c r="B28" s="93" t="s">
        <v>25</v>
      </c>
      <c r="C28" s="91">
        <f>'П 1'!Q34</f>
        <v>66</v>
      </c>
      <c r="D28" s="91">
        <f>'П 2'!R36</f>
        <v>76</v>
      </c>
      <c r="E28" s="91">
        <f>'П 3'!N34</f>
        <v>38</v>
      </c>
      <c r="F28" s="91">
        <f>'П 4'!M36</f>
        <v>74</v>
      </c>
      <c r="G28" s="91">
        <f>'П 5'!AD37</f>
        <v>82</v>
      </c>
      <c r="H28" s="91">
        <f>'П 6'!K35</f>
        <v>71</v>
      </c>
      <c r="I28" s="91">
        <f>'П 7'!N37</f>
        <v>26</v>
      </c>
      <c r="J28" s="91">
        <f>'П 8'!R36</f>
        <v>76</v>
      </c>
      <c r="K28" s="91">
        <f>'П 9'!J36</f>
        <v>61</v>
      </c>
      <c r="L28" s="91">
        <f>'П 10'!I36</f>
        <v>68</v>
      </c>
      <c r="M28" s="91">
        <f>'П 11'!AM36</f>
        <v>46</v>
      </c>
      <c r="N28" s="91">
        <f>'П 12'!K36</f>
        <v>69</v>
      </c>
      <c r="O28" s="91">
        <f>'П 13'!N36</f>
        <v>41</v>
      </c>
      <c r="P28" s="91">
        <f>'П 14 '!N36</f>
        <v>60</v>
      </c>
      <c r="Q28" s="91">
        <f>'П 15'!N36</f>
        <v>63</v>
      </c>
      <c r="R28" s="91">
        <f>'П 16'!N36</f>
        <v>78</v>
      </c>
      <c r="S28" s="91">
        <f>'П 17'!N36</f>
        <v>13</v>
      </c>
      <c r="T28" s="91">
        <f>'П 18'!N36</f>
        <v>67</v>
      </c>
      <c r="U28" s="91">
        <f>'П 19'!N36</f>
        <v>25</v>
      </c>
      <c r="V28" s="91">
        <f>'П 20'!L36</f>
        <v>65</v>
      </c>
      <c r="W28" s="91">
        <f>'П 21-годовой'!C36</f>
        <v>48</v>
      </c>
      <c r="X28" s="91">
        <f t="shared" si="0"/>
        <v>1190.9625</v>
      </c>
    </row>
    <row r="29" spans="1:24" s="81" customFormat="1" ht="13.5">
      <c r="A29" s="92">
        <v>27</v>
      </c>
      <c r="B29" s="93" t="s">
        <v>26</v>
      </c>
      <c r="C29" s="91">
        <f>'П 1'!Q35</f>
        <v>63</v>
      </c>
      <c r="D29" s="91">
        <f>'П 2'!R37</f>
        <v>31</v>
      </c>
      <c r="E29" s="91">
        <f>'П 3'!N35</f>
        <v>69</v>
      </c>
      <c r="F29" s="91">
        <f>'П 4'!M37</f>
        <v>62</v>
      </c>
      <c r="G29" s="91">
        <f>'П 5'!AD38</f>
        <v>20</v>
      </c>
      <c r="H29" s="91">
        <f>'П 6'!K36</f>
        <v>63</v>
      </c>
      <c r="I29" s="91">
        <f>'П 7'!N38</f>
        <v>29</v>
      </c>
      <c r="J29" s="91">
        <f>'П 8'!R37</f>
        <v>15</v>
      </c>
      <c r="K29" s="91">
        <f>'П 9'!J37</f>
        <v>70</v>
      </c>
      <c r="L29" s="91">
        <f>'П 10'!I37</f>
        <v>34</v>
      </c>
      <c r="M29" s="91">
        <f>'П 11'!AM37</f>
        <v>39</v>
      </c>
      <c r="N29" s="91">
        <f>'П 12'!K37</f>
        <v>12</v>
      </c>
      <c r="O29" s="91">
        <f>'П 13'!N37</f>
        <v>9</v>
      </c>
      <c r="P29" s="91">
        <f>'П 14 '!N37</f>
        <v>2</v>
      </c>
      <c r="Q29" s="91">
        <f>'П 15'!N37</f>
        <v>66</v>
      </c>
      <c r="R29" s="91">
        <f>'П 16'!N37</f>
        <v>49</v>
      </c>
      <c r="S29" s="91">
        <f>'П 17'!N37</f>
        <v>71</v>
      </c>
      <c r="T29" s="91">
        <f>'П 18'!N37</f>
        <v>78</v>
      </c>
      <c r="U29" s="91">
        <f>'П 19'!N37</f>
        <v>37</v>
      </c>
      <c r="V29" s="91">
        <f>'П 20'!L37</f>
        <v>17</v>
      </c>
      <c r="W29" s="91">
        <f>'П 21-годовой'!C37</f>
        <v>41</v>
      </c>
      <c r="X29" s="91">
        <f t="shared" si="0"/>
        <v>875.28</v>
      </c>
    </row>
    <row r="30" spans="1:24" s="81" customFormat="1" ht="13.5">
      <c r="A30" s="92">
        <v>28</v>
      </c>
      <c r="B30" s="93" t="s">
        <v>27</v>
      </c>
      <c r="C30" s="91">
        <f>'П 1'!Q36</f>
        <v>70</v>
      </c>
      <c r="D30" s="91">
        <f>'П 2'!R38</f>
        <v>55</v>
      </c>
      <c r="E30" s="91">
        <f>'П 3'!N36</f>
        <v>26</v>
      </c>
      <c r="F30" s="91">
        <f>'П 4'!M38</f>
        <v>61</v>
      </c>
      <c r="G30" s="91">
        <f>'П 5'!AD39</f>
        <v>74</v>
      </c>
      <c r="H30" s="91">
        <f>'П 6'!K37</f>
        <v>78</v>
      </c>
      <c r="I30" s="91">
        <f>'П 7'!N39</f>
        <v>79</v>
      </c>
      <c r="J30" s="91">
        <f>'П 8'!R38</f>
        <v>54</v>
      </c>
      <c r="K30" s="91">
        <f>'П 9'!J38</f>
        <v>44</v>
      </c>
      <c r="L30" s="91">
        <f>'П 10'!I38</f>
        <v>30</v>
      </c>
      <c r="M30" s="91">
        <f>'П 11'!AM38</f>
        <v>82</v>
      </c>
      <c r="N30" s="91">
        <f>'П 12'!K38</f>
        <v>39</v>
      </c>
      <c r="O30" s="91">
        <f>'П 13'!N38</f>
        <v>29</v>
      </c>
      <c r="P30" s="91">
        <f>'П 14 '!N38</f>
        <v>63</v>
      </c>
      <c r="Q30" s="91">
        <f>'П 15'!N38</f>
        <v>7</v>
      </c>
      <c r="R30" s="91">
        <f>'П 16'!N38</f>
        <v>69</v>
      </c>
      <c r="S30" s="91">
        <f>'П 17'!N38</f>
        <v>82</v>
      </c>
      <c r="T30" s="91">
        <f>'П 18'!N38</f>
        <v>77</v>
      </c>
      <c r="U30" s="91">
        <f>'П 19'!N38</f>
        <v>63</v>
      </c>
      <c r="V30" s="91">
        <f>'П 20'!L38</f>
        <v>66</v>
      </c>
      <c r="W30" s="91">
        <f>'П 21-годовой'!C38</f>
        <v>62</v>
      </c>
      <c r="X30" s="91">
        <f t="shared" si="0"/>
        <v>1219.8899999999999</v>
      </c>
    </row>
    <row r="31" spans="1:24" s="81" customFormat="1" ht="13.5">
      <c r="A31" s="92">
        <v>29</v>
      </c>
      <c r="B31" s="93" t="s">
        <v>28</v>
      </c>
      <c r="C31" s="91">
        <f>'П 1'!Q37</f>
        <v>46</v>
      </c>
      <c r="D31" s="91">
        <f>'П 2'!R39</f>
        <v>82</v>
      </c>
      <c r="E31" s="91">
        <f>'П 3'!N37</f>
        <v>82</v>
      </c>
      <c r="F31" s="91">
        <f>'П 4'!M39</f>
        <v>81</v>
      </c>
      <c r="G31" s="91">
        <f>'П 5'!AD40</f>
        <v>62</v>
      </c>
      <c r="H31" s="91">
        <f>'П 6'!K38</f>
        <v>64</v>
      </c>
      <c r="I31" s="91">
        <f>'П 7'!N40</f>
        <v>45</v>
      </c>
      <c r="J31" s="91">
        <f>'П 8'!R39</f>
        <v>65</v>
      </c>
      <c r="K31" s="91">
        <f>'П 9'!J39</f>
        <v>79</v>
      </c>
      <c r="L31" s="91">
        <f>'П 10'!I39</f>
        <v>59</v>
      </c>
      <c r="M31" s="91">
        <f>'П 11'!AM39</f>
        <v>77</v>
      </c>
      <c r="N31" s="91">
        <f>'П 12'!K39</f>
        <v>81</v>
      </c>
      <c r="O31" s="91">
        <f>'П 13'!N39</f>
        <v>62</v>
      </c>
      <c r="P31" s="91">
        <f>'П 14 '!N39</f>
        <v>61</v>
      </c>
      <c r="Q31" s="91">
        <f>'П 15'!N39</f>
        <v>35</v>
      </c>
      <c r="R31" s="91">
        <f>'П 16'!N39</f>
        <v>22</v>
      </c>
      <c r="S31" s="91">
        <f>'П 17'!N39</f>
        <v>82</v>
      </c>
      <c r="T31" s="91">
        <f>'П 18'!N39</f>
        <v>53</v>
      </c>
      <c r="U31" s="91">
        <f>'П 19'!N39</f>
        <v>63</v>
      </c>
      <c r="V31" s="91">
        <f>'П 20'!L39</f>
        <v>60</v>
      </c>
      <c r="W31" s="91">
        <f>'П 21-годовой'!C39</f>
        <v>23</v>
      </c>
      <c r="X31" s="91">
        <f t="shared" si="0"/>
        <v>1197.8925000000002</v>
      </c>
    </row>
    <row r="32" spans="1:24" s="81" customFormat="1" ht="13.5">
      <c r="A32" s="92">
        <v>30</v>
      </c>
      <c r="B32" s="93" t="s">
        <v>29</v>
      </c>
      <c r="C32" s="91">
        <f>'П 1'!Q38</f>
        <v>36</v>
      </c>
      <c r="D32" s="91">
        <f>'П 2'!R40</f>
        <v>75</v>
      </c>
      <c r="E32" s="91">
        <f>'П 3'!N38</f>
        <v>15</v>
      </c>
      <c r="F32" s="91">
        <f>'П 4'!M40</f>
        <v>77</v>
      </c>
      <c r="G32" s="91">
        <f>'П 5'!AD41</f>
        <v>52</v>
      </c>
      <c r="H32" s="91">
        <f>'П 6'!K39</f>
        <v>29</v>
      </c>
      <c r="I32" s="91">
        <f>'П 7'!N41</f>
        <v>56</v>
      </c>
      <c r="J32" s="91">
        <f>'П 8'!R40</f>
        <v>63</v>
      </c>
      <c r="K32" s="91">
        <f>'П 9'!J40</f>
        <v>13</v>
      </c>
      <c r="L32" s="91">
        <f>'П 10'!I40</f>
        <v>52</v>
      </c>
      <c r="M32" s="91">
        <f>'П 11'!AM40</f>
        <v>61</v>
      </c>
      <c r="N32" s="91">
        <f>'П 12'!K40</f>
        <v>61</v>
      </c>
      <c r="O32" s="91">
        <f>'П 13'!N40</f>
        <v>81</v>
      </c>
      <c r="P32" s="91">
        <f>'П 14 '!N40</f>
        <v>34</v>
      </c>
      <c r="Q32" s="91">
        <f>'П 15'!N40</f>
        <v>19</v>
      </c>
      <c r="R32" s="91">
        <f>'П 16'!N40</f>
        <v>66</v>
      </c>
      <c r="S32" s="91">
        <f>'П 17'!N40</f>
        <v>72</v>
      </c>
      <c r="T32" s="91">
        <f>'П 18'!N40</f>
        <v>42</v>
      </c>
      <c r="U32" s="91">
        <f>'П 19'!N40</f>
        <v>63</v>
      </c>
      <c r="V32" s="91">
        <f>'П 20'!L40</f>
        <v>63</v>
      </c>
      <c r="W32" s="91">
        <f>'П 21-годовой'!C40</f>
        <v>54</v>
      </c>
      <c r="X32" s="91">
        <f t="shared" si="0"/>
        <v>1089.3750000000002</v>
      </c>
    </row>
    <row r="33" spans="1:26" s="81" customFormat="1" ht="13.5">
      <c r="A33" s="92">
        <v>31</v>
      </c>
      <c r="B33" s="93" t="s">
        <v>30</v>
      </c>
      <c r="C33" s="91">
        <f>'П 1'!Q39</f>
        <v>50</v>
      </c>
      <c r="D33" s="91">
        <f>'П 2'!R41</f>
        <v>52</v>
      </c>
      <c r="E33" s="91">
        <f>'П 3'!N39</f>
        <v>19</v>
      </c>
      <c r="F33" s="91">
        <f>'П 4'!M41</f>
        <v>53</v>
      </c>
      <c r="G33" s="91">
        <f>'П 5'!AD42</f>
        <v>36</v>
      </c>
      <c r="H33" s="91">
        <f>'П 6'!K40</f>
        <v>67</v>
      </c>
      <c r="I33" s="91">
        <f>'П 7'!N42</f>
        <v>51</v>
      </c>
      <c r="J33" s="91">
        <f>'П 8'!R41</f>
        <v>33</v>
      </c>
      <c r="K33" s="91">
        <f>'П 9'!J41</f>
        <v>40</v>
      </c>
      <c r="L33" s="91">
        <f>'П 10'!I41</f>
        <v>71</v>
      </c>
      <c r="M33" s="91">
        <f>'П 11'!AM41</f>
        <v>52</v>
      </c>
      <c r="N33" s="91">
        <f>'П 12'!K41</f>
        <v>38</v>
      </c>
      <c r="O33" s="91">
        <f>'П 13'!N41</f>
        <v>60</v>
      </c>
      <c r="P33" s="91">
        <f>'П 14 '!N41</f>
        <v>29</v>
      </c>
      <c r="Q33" s="91">
        <f>'П 15'!N41</f>
        <v>62</v>
      </c>
      <c r="R33" s="91">
        <f>'П 16'!N41</f>
        <v>23</v>
      </c>
      <c r="S33" s="91">
        <f>'П 17'!N41</f>
        <v>35</v>
      </c>
      <c r="T33" s="91">
        <f>'П 18'!N41</f>
        <v>30</v>
      </c>
      <c r="U33" s="91">
        <f>'П 19'!N41</f>
        <v>20</v>
      </c>
      <c r="V33" s="91">
        <f>'П 20'!L41</f>
        <v>43</v>
      </c>
      <c r="W33" s="91">
        <f>'П 21-годовой'!C41</f>
        <v>31</v>
      </c>
      <c r="X33" s="91">
        <f t="shared" si="0"/>
        <v>868.77</v>
      </c>
      <c r="Z33" s="95"/>
    </row>
    <row r="34" spans="1:24" s="81" customFormat="1" ht="13.5">
      <c r="A34" s="92">
        <v>32</v>
      </c>
      <c r="B34" s="93" t="s">
        <v>31</v>
      </c>
      <c r="C34" s="91">
        <f>'П 1'!Q40</f>
        <v>30</v>
      </c>
      <c r="D34" s="91">
        <f>'П 2'!R42</f>
        <v>45</v>
      </c>
      <c r="E34" s="91">
        <f>'П 3'!N40</f>
        <v>2</v>
      </c>
      <c r="F34" s="91">
        <f>'П 4'!M42</f>
        <v>2</v>
      </c>
      <c r="G34" s="91">
        <f>'П 5'!AD43</f>
        <v>16</v>
      </c>
      <c r="H34" s="91">
        <f>'П 6'!K41</f>
        <v>69</v>
      </c>
      <c r="I34" s="91">
        <f>'П 7'!N43</f>
        <v>12</v>
      </c>
      <c r="J34" s="91">
        <f>'П 8'!R42</f>
        <v>8</v>
      </c>
      <c r="K34" s="91">
        <f>'П 9'!J42</f>
        <v>6</v>
      </c>
      <c r="L34" s="91">
        <f>'П 10'!I42</f>
        <v>1</v>
      </c>
      <c r="M34" s="91">
        <f>'П 11'!AM42</f>
        <v>3</v>
      </c>
      <c r="N34" s="91">
        <f>'П 12'!K42</f>
        <v>77</v>
      </c>
      <c r="O34" s="91">
        <f>'П 13'!N42</f>
        <v>45</v>
      </c>
      <c r="P34" s="91">
        <f>'П 14 '!N42</f>
        <v>27</v>
      </c>
      <c r="Q34" s="91">
        <f>'П 15'!N42</f>
        <v>3</v>
      </c>
      <c r="R34" s="91">
        <f>'П 16'!N42</f>
        <v>17</v>
      </c>
      <c r="S34" s="91">
        <f>'П 17'!N42</f>
        <v>30</v>
      </c>
      <c r="T34" s="91">
        <f>'П 18'!N42</f>
        <v>2</v>
      </c>
      <c r="U34" s="91">
        <f>'П 19'!N42</f>
        <v>17</v>
      </c>
      <c r="V34" s="91">
        <f>'П 20'!L42</f>
        <v>9</v>
      </c>
      <c r="W34" s="91">
        <f>'П 21-годовой'!C42</f>
        <v>15</v>
      </c>
      <c r="X34" s="91">
        <f t="shared" si="0"/>
        <v>422.99249999999995</v>
      </c>
    </row>
    <row r="35" spans="1:24" s="81" customFormat="1" ht="13.5">
      <c r="A35" s="92">
        <v>33</v>
      </c>
      <c r="B35" s="93" t="s">
        <v>32</v>
      </c>
      <c r="C35" s="91">
        <f>'П 1'!Q41</f>
        <v>56</v>
      </c>
      <c r="D35" s="91">
        <f>'П 2'!R43</f>
        <v>13</v>
      </c>
      <c r="E35" s="91">
        <f>'П 3'!N41</f>
        <v>14</v>
      </c>
      <c r="F35" s="91">
        <f>'П 4'!M43</f>
        <v>42</v>
      </c>
      <c r="G35" s="91">
        <f>'П 5'!AD44</f>
        <v>74</v>
      </c>
      <c r="H35" s="91">
        <f>'П 6'!K42</f>
        <v>56</v>
      </c>
      <c r="I35" s="91">
        <f>'П 7'!N44</f>
        <v>57</v>
      </c>
      <c r="J35" s="91">
        <f>'П 8'!R43</f>
        <v>35</v>
      </c>
      <c r="K35" s="91">
        <f>'П 9'!J43</f>
        <v>31</v>
      </c>
      <c r="L35" s="91">
        <f>'П 10'!I43</f>
        <v>61</v>
      </c>
      <c r="M35" s="91">
        <f>'П 11'!AM43</f>
        <v>53</v>
      </c>
      <c r="N35" s="91">
        <f>'П 12'!K43</f>
        <v>46</v>
      </c>
      <c r="O35" s="91">
        <f>'П 13'!N43</f>
        <v>23</v>
      </c>
      <c r="P35" s="91">
        <f>'П 14 '!N43</f>
        <v>33</v>
      </c>
      <c r="Q35" s="91">
        <f>'П 15'!N43</f>
        <v>54</v>
      </c>
      <c r="R35" s="91">
        <f>'П 16'!N43</f>
        <v>76</v>
      </c>
      <c r="S35" s="91">
        <f>'П 17'!N43</f>
        <v>82</v>
      </c>
      <c r="T35" s="91">
        <f>'П 18'!N43</f>
        <v>32</v>
      </c>
      <c r="U35" s="91">
        <f>'П 19'!N43</f>
        <v>63</v>
      </c>
      <c r="V35" s="91">
        <f>'П 20'!L43</f>
        <v>40</v>
      </c>
      <c r="W35" s="91">
        <f>'П 21-годовой'!C43</f>
        <v>59</v>
      </c>
      <c r="X35" s="91">
        <f t="shared" si="0"/>
        <v>1025.6925</v>
      </c>
    </row>
    <row r="36" spans="1:24" s="81" customFormat="1" ht="13.5">
      <c r="A36" s="92">
        <v>34</v>
      </c>
      <c r="B36" s="93" t="s">
        <v>33</v>
      </c>
      <c r="C36" s="91">
        <f>'П 1'!Q42</f>
        <v>13</v>
      </c>
      <c r="D36" s="91">
        <f>'П 2'!R44</f>
        <v>68</v>
      </c>
      <c r="E36" s="91">
        <f>'П 3'!N42</f>
        <v>74</v>
      </c>
      <c r="F36" s="91">
        <f>'П 4'!M44</f>
        <v>55</v>
      </c>
      <c r="G36" s="91">
        <f>'П 5'!AD45</f>
        <v>80</v>
      </c>
      <c r="H36" s="91">
        <f>'П 6'!K43</f>
        <v>17</v>
      </c>
      <c r="I36" s="91">
        <f>'П 7'!N45</f>
        <v>11</v>
      </c>
      <c r="J36" s="91">
        <f>'П 8'!R44</f>
        <v>67</v>
      </c>
      <c r="K36" s="91">
        <f>'П 9'!J44</f>
        <v>74</v>
      </c>
      <c r="L36" s="91">
        <f>'П 10'!I44</f>
        <v>74</v>
      </c>
      <c r="M36" s="91">
        <f>'П 11'!AM44</f>
        <v>79</v>
      </c>
      <c r="N36" s="91">
        <f>'П 12'!K44</f>
        <v>59</v>
      </c>
      <c r="O36" s="91">
        <f>'П 13'!N44</f>
        <v>13</v>
      </c>
      <c r="P36" s="91">
        <f>'П 14 '!N44</f>
        <v>64</v>
      </c>
      <c r="Q36" s="91">
        <f>'П 15'!N44</f>
        <v>28</v>
      </c>
      <c r="R36" s="91">
        <f>'П 16'!N44</f>
        <v>63</v>
      </c>
      <c r="S36" s="91">
        <f>'П 17'!N44</f>
        <v>43</v>
      </c>
      <c r="T36" s="91">
        <f>'П 18'!N44</f>
        <v>36</v>
      </c>
      <c r="U36" s="91">
        <f>'П 19'!N44</f>
        <v>9</v>
      </c>
      <c r="V36" s="91">
        <f>'П 20'!L44</f>
        <v>5</v>
      </c>
      <c r="W36" s="91">
        <f>'П 21-годовой'!C44</f>
        <v>50</v>
      </c>
      <c r="X36" s="91">
        <f t="shared" si="0"/>
        <v>989.31</v>
      </c>
    </row>
    <row r="37" spans="1:94" s="96" customFormat="1" ht="16.5" customHeight="1">
      <c r="A37" s="92">
        <v>35</v>
      </c>
      <c r="B37" s="93" t="s">
        <v>34</v>
      </c>
      <c r="C37" s="91">
        <f>'П 1'!Q43</f>
        <v>49</v>
      </c>
      <c r="D37" s="91">
        <f>'П 2'!R45</f>
        <v>62</v>
      </c>
      <c r="E37" s="91">
        <f>'П 3'!N43</f>
        <v>40</v>
      </c>
      <c r="F37" s="91">
        <f>'П 4'!M45</f>
        <v>80</v>
      </c>
      <c r="G37" s="91">
        <f>'П 5'!AD46</f>
        <v>30</v>
      </c>
      <c r="H37" s="91">
        <f>'П 6'!K44</f>
        <v>48</v>
      </c>
      <c r="I37" s="91">
        <f>'П 7'!N46</f>
        <v>81</v>
      </c>
      <c r="J37" s="91">
        <f>'П 8'!R45</f>
        <v>69</v>
      </c>
      <c r="K37" s="94">
        <f>'П 9'!J45</f>
        <v>62</v>
      </c>
      <c r="L37" s="94">
        <f>'П 10'!I45</f>
        <v>78</v>
      </c>
      <c r="M37" s="91">
        <f>'П 11'!AM45</f>
        <v>68</v>
      </c>
      <c r="N37" s="91">
        <f>'П 12'!K45</f>
        <v>73</v>
      </c>
      <c r="O37" s="94">
        <f>'П 13'!N45</f>
        <v>67</v>
      </c>
      <c r="P37" s="94">
        <f>'П 14 '!N45</f>
        <v>58</v>
      </c>
      <c r="Q37" s="94">
        <f>'П 15'!N45</f>
        <v>82</v>
      </c>
      <c r="R37" s="94">
        <f>'П 16'!N45</f>
        <v>80</v>
      </c>
      <c r="S37" s="94">
        <f>'П 17'!N45</f>
        <v>46</v>
      </c>
      <c r="T37" s="94">
        <f>'П 18'!N45</f>
        <v>71</v>
      </c>
      <c r="U37" s="91">
        <f>'П 19'!N45</f>
        <v>13</v>
      </c>
      <c r="V37" s="91">
        <f>'П 20'!L45</f>
        <v>4</v>
      </c>
      <c r="W37" s="91">
        <f>'П 21-годовой'!C45</f>
        <v>51</v>
      </c>
      <c r="X37" s="91">
        <f t="shared" si="0"/>
        <v>1196.8425</v>
      </c>
      <c r="Y37" s="95"/>
      <c r="Z37" s="95"/>
      <c r="AA37" s="81"/>
      <c r="AB37" s="81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</row>
    <row r="38" spans="1:24" s="81" customFormat="1" ht="13.5">
      <c r="A38" s="92">
        <v>36</v>
      </c>
      <c r="B38" s="93" t="s">
        <v>35</v>
      </c>
      <c r="C38" s="91">
        <f>'П 1'!Q44</f>
        <v>21</v>
      </c>
      <c r="D38" s="91">
        <f>'П 2'!R46</f>
        <v>29</v>
      </c>
      <c r="E38" s="91">
        <f>'П 3'!N44</f>
        <v>3</v>
      </c>
      <c r="F38" s="91">
        <f>'П 4'!M46</f>
        <v>11</v>
      </c>
      <c r="G38" s="91">
        <f>'П 5'!AD47</f>
        <v>64</v>
      </c>
      <c r="H38" s="91">
        <f>'П 6'!K45</f>
        <v>42</v>
      </c>
      <c r="I38" s="91">
        <f>'П 7'!N47</f>
        <v>16</v>
      </c>
      <c r="J38" s="91">
        <f>'П 8'!R46</f>
        <v>59</v>
      </c>
      <c r="K38" s="91">
        <f>'П 9'!J46</f>
        <v>4</v>
      </c>
      <c r="L38" s="91">
        <f>'П 10'!I46</f>
        <v>36</v>
      </c>
      <c r="M38" s="91">
        <f>'П 11'!AM46</f>
        <v>49</v>
      </c>
      <c r="N38" s="91">
        <f>'П 12'!K46</f>
        <v>60</v>
      </c>
      <c r="O38" s="91">
        <f>'П 13'!N46</f>
        <v>64</v>
      </c>
      <c r="P38" s="91">
        <f>'П 14 '!N46</f>
        <v>30</v>
      </c>
      <c r="Q38" s="91">
        <f>'П 15'!N46</f>
        <v>44</v>
      </c>
      <c r="R38" s="91">
        <f>'П 16'!N46</f>
        <v>42</v>
      </c>
      <c r="S38" s="91">
        <f>'П 17'!N46</f>
        <v>56</v>
      </c>
      <c r="T38" s="91">
        <f>'П 18'!N46</f>
        <v>65</v>
      </c>
      <c r="U38" s="91">
        <f>'П 19'!N46</f>
        <v>29</v>
      </c>
      <c r="V38" s="91">
        <f>'П 20'!L46</f>
        <v>20</v>
      </c>
      <c r="W38" s="91">
        <f>'П 21-годовой'!C46</f>
        <v>17</v>
      </c>
      <c r="X38" s="91">
        <f t="shared" si="0"/>
        <v>717.57</v>
      </c>
    </row>
    <row r="39" spans="1:24" s="81" customFormat="1" ht="13.5">
      <c r="A39" s="92">
        <v>37</v>
      </c>
      <c r="B39" s="93" t="s">
        <v>36</v>
      </c>
      <c r="C39" s="91">
        <f>'П 1'!Q45</f>
        <v>44</v>
      </c>
      <c r="D39" s="91">
        <f>'П 2'!R47</f>
        <v>57</v>
      </c>
      <c r="E39" s="91">
        <f>'П 3'!N45</f>
        <v>19</v>
      </c>
      <c r="F39" s="91">
        <f>'П 4'!M47</f>
        <v>32</v>
      </c>
      <c r="G39" s="91">
        <f>'П 5'!AD48</f>
        <v>78</v>
      </c>
      <c r="H39" s="91">
        <f>'П 6'!K46</f>
        <v>52</v>
      </c>
      <c r="I39" s="91">
        <f>'П 7'!N48</f>
        <v>30</v>
      </c>
      <c r="J39" s="91">
        <f>'П 8'!R47</f>
        <v>44</v>
      </c>
      <c r="K39" s="91">
        <f>'П 9'!J47</f>
        <v>30</v>
      </c>
      <c r="L39" s="91">
        <f>'П 10'!I47</f>
        <v>60</v>
      </c>
      <c r="M39" s="91">
        <f>'П 11'!AM47</f>
        <v>70</v>
      </c>
      <c r="N39" s="91">
        <f>'П 12'!K47</f>
        <v>62</v>
      </c>
      <c r="O39" s="91">
        <f>'П 13'!N47</f>
        <v>18</v>
      </c>
      <c r="P39" s="91">
        <f>'П 14 '!N47</f>
        <v>67</v>
      </c>
      <c r="Q39" s="91">
        <f>'П 15'!N47</f>
        <v>26</v>
      </c>
      <c r="R39" s="91">
        <f>'П 16'!N47</f>
        <v>58</v>
      </c>
      <c r="S39" s="91">
        <f>'П 17'!N47</f>
        <v>14</v>
      </c>
      <c r="T39" s="91">
        <f>'П 18'!N47</f>
        <v>9</v>
      </c>
      <c r="U39" s="91">
        <f>'П 19'!N47</f>
        <v>63</v>
      </c>
      <c r="V39" s="91">
        <f>'П 20'!L47</f>
        <v>10</v>
      </c>
      <c r="W39" s="91">
        <f>'П 21-годовой'!C47</f>
        <v>77</v>
      </c>
      <c r="X39" s="91">
        <f t="shared" si="0"/>
        <v>994.9275</v>
      </c>
    </row>
    <row r="40" spans="1:24" s="81" customFormat="1" ht="13.5">
      <c r="A40" s="92">
        <v>38</v>
      </c>
      <c r="B40" s="93" t="s">
        <v>37</v>
      </c>
      <c r="C40" s="91">
        <f>'П 1'!Q46</f>
        <v>5</v>
      </c>
      <c r="D40" s="91">
        <f>'П 2'!R48</f>
        <v>34</v>
      </c>
      <c r="E40" s="91">
        <f>'П 3'!N46</f>
        <v>24</v>
      </c>
      <c r="F40" s="91">
        <f>'П 4'!M48</f>
        <v>4</v>
      </c>
      <c r="G40" s="91">
        <f>'П 5'!AD49</f>
        <v>51</v>
      </c>
      <c r="H40" s="91">
        <f>'П 6'!K47</f>
        <v>61</v>
      </c>
      <c r="I40" s="91">
        <f>'П 7'!N49</f>
        <v>20</v>
      </c>
      <c r="J40" s="91">
        <f>'П 8'!R48</f>
        <v>48</v>
      </c>
      <c r="K40" s="91">
        <f>'П 9'!J48</f>
        <v>58</v>
      </c>
      <c r="L40" s="91">
        <f>'П 10'!I48</f>
        <v>11</v>
      </c>
      <c r="M40" s="91">
        <f>'П 11'!AM48</f>
        <v>71</v>
      </c>
      <c r="N40" s="91">
        <f>'П 12'!K48</f>
        <v>40</v>
      </c>
      <c r="O40" s="91">
        <f>'П 13'!N48</f>
        <v>33</v>
      </c>
      <c r="P40" s="91">
        <f>'П 14 '!N48</f>
        <v>53</v>
      </c>
      <c r="Q40" s="91">
        <f>'П 15'!N48</f>
        <v>18</v>
      </c>
      <c r="R40" s="91">
        <f>'П 16'!N48</f>
        <v>43</v>
      </c>
      <c r="S40" s="91">
        <f>'П 17'!N48</f>
        <v>43</v>
      </c>
      <c r="T40" s="91">
        <f>'П 18'!N48</f>
        <v>52</v>
      </c>
      <c r="U40" s="91">
        <f>'П 19'!N48</f>
        <v>32</v>
      </c>
      <c r="V40" s="91">
        <f>'П 20'!L48</f>
        <v>49</v>
      </c>
      <c r="W40" s="91">
        <f>'П 21-годовой'!C48</f>
        <v>56</v>
      </c>
      <c r="X40" s="91">
        <f t="shared" si="0"/>
        <v>845.775</v>
      </c>
    </row>
    <row r="41" spans="1:24" s="81" customFormat="1" ht="13.5">
      <c r="A41" s="92">
        <v>39</v>
      </c>
      <c r="B41" s="93" t="s">
        <v>38</v>
      </c>
      <c r="C41" s="91">
        <f>'П 1'!Q47</f>
        <v>38</v>
      </c>
      <c r="D41" s="91">
        <f>'П 2'!R49</f>
        <v>82</v>
      </c>
      <c r="E41" s="91">
        <f>'П 3'!N47</f>
        <v>50</v>
      </c>
      <c r="F41" s="91">
        <f>'П 4'!M49</f>
        <v>20</v>
      </c>
      <c r="G41" s="91">
        <f>'П 5'!AD50</f>
        <v>12</v>
      </c>
      <c r="H41" s="91">
        <f>'П 6'!K48</f>
        <v>59</v>
      </c>
      <c r="I41" s="91">
        <f>'П 7'!N50</f>
        <v>55</v>
      </c>
      <c r="J41" s="91">
        <f>'П 8'!R49</f>
        <v>42</v>
      </c>
      <c r="K41" s="91">
        <f>'П 9'!J49</f>
        <v>21</v>
      </c>
      <c r="L41" s="91">
        <f>'П 10'!I49</f>
        <v>46</v>
      </c>
      <c r="M41" s="91">
        <f>'П 11'!AM49</f>
        <v>12</v>
      </c>
      <c r="N41" s="91">
        <f>'П 12'!K49</f>
        <v>67</v>
      </c>
      <c r="O41" s="91">
        <f>'П 13'!N49</f>
        <v>24</v>
      </c>
      <c r="P41" s="91">
        <f>'П 14 '!N49</f>
        <v>71</v>
      </c>
      <c r="Q41" s="91">
        <f>'П 15'!N49</f>
        <v>65</v>
      </c>
      <c r="R41" s="91">
        <f>'П 16'!N49</f>
        <v>35</v>
      </c>
      <c r="S41" s="91">
        <f>'П 17'!N49</f>
        <v>54</v>
      </c>
      <c r="T41" s="91">
        <f>'П 18'!N49</f>
        <v>44</v>
      </c>
      <c r="U41" s="91">
        <f>'П 19'!N49</f>
        <v>7</v>
      </c>
      <c r="V41" s="91">
        <f>'П 20'!L49</f>
        <v>2</v>
      </c>
      <c r="W41" s="91">
        <f>'П 21-годовой'!C49</f>
        <v>67</v>
      </c>
      <c r="X41" s="91">
        <f t="shared" si="0"/>
        <v>930.405</v>
      </c>
    </row>
    <row r="42" spans="1:24" s="81" customFormat="1" ht="13.5">
      <c r="A42" s="92">
        <v>40</v>
      </c>
      <c r="B42" s="93" t="s">
        <v>39</v>
      </c>
      <c r="C42" s="91">
        <f>'П 1'!Q48</f>
        <v>75</v>
      </c>
      <c r="D42" s="91">
        <f>'П 2'!R50</f>
        <v>72</v>
      </c>
      <c r="E42" s="91">
        <f>'П 3'!N48</f>
        <v>64</v>
      </c>
      <c r="F42" s="91">
        <f>'П 4'!M50</f>
        <v>70</v>
      </c>
      <c r="G42" s="91">
        <f>'П 5'!AD51</f>
        <v>18</v>
      </c>
      <c r="H42" s="91">
        <f>'П 6'!K49</f>
        <v>27</v>
      </c>
      <c r="I42" s="91">
        <f>'П 7'!N51</f>
        <v>43</v>
      </c>
      <c r="J42" s="91">
        <f>'П 8'!R50</f>
        <v>68</v>
      </c>
      <c r="K42" s="91">
        <f>'П 9'!J50</f>
        <v>42</v>
      </c>
      <c r="L42" s="91">
        <f>'П 10'!I50</f>
        <v>54</v>
      </c>
      <c r="M42" s="91">
        <f>'П 11'!AM50</f>
        <v>63</v>
      </c>
      <c r="N42" s="91">
        <f>'П 12'!K50</f>
        <v>3</v>
      </c>
      <c r="O42" s="91">
        <f>'П 13'!N50</f>
        <v>57</v>
      </c>
      <c r="P42" s="91">
        <f>'П 14 '!N50</f>
        <v>74</v>
      </c>
      <c r="Q42" s="91">
        <f>'П 15'!N50</f>
        <v>26</v>
      </c>
      <c r="R42" s="91">
        <f>'П 16'!N50</f>
        <v>26</v>
      </c>
      <c r="S42" s="91">
        <f>'П 17'!N50</f>
        <v>69</v>
      </c>
      <c r="T42" s="91">
        <f>'П 18'!N50</f>
        <v>53</v>
      </c>
      <c r="U42" s="91">
        <f>'П 19'!N50</f>
        <v>22</v>
      </c>
      <c r="V42" s="91">
        <f>'П 20'!L50</f>
        <v>16</v>
      </c>
      <c r="W42" s="91">
        <f>'П 21-годовой'!C50</f>
        <v>6</v>
      </c>
      <c r="X42" s="91">
        <f t="shared" si="0"/>
        <v>859.6349999999999</v>
      </c>
    </row>
    <row r="43" spans="1:24" s="81" customFormat="1" ht="13.5">
      <c r="A43" s="92">
        <v>41</v>
      </c>
      <c r="B43" s="93" t="s">
        <v>40</v>
      </c>
      <c r="C43" s="91">
        <f>'П 1'!Q49</f>
        <v>72</v>
      </c>
      <c r="D43" s="91">
        <f>'П 2'!R51</f>
        <v>43</v>
      </c>
      <c r="E43" s="91">
        <f>'П 3'!N49</f>
        <v>65</v>
      </c>
      <c r="F43" s="91">
        <f>'П 4'!M51</f>
        <v>45</v>
      </c>
      <c r="G43" s="91">
        <f>'П 5'!AD52</f>
        <v>70</v>
      </c>
      <c r="H43" s="91">
        <f>'П 6'!K50</f>
        <v>33</v>
      </c>
      <c r="I43" s="91">
        <f>'П 7'!N52</f>
        <v>25</v>
      </c>
      <c r="J43" s="91">
        <f>'П 8'!R51</f>
        <v>25</v>
      </c>
      <c r="K43" s="91">
        <f>'П 9'!J51</f>
        <v>63</v>
      </c>
      <c r="L43" s="91">
        <f>'П 10'!I51</f>
        <v>37</v>
      </c>
      <c r="M43" s="91">
        <f>'П 11'!AM51</f>
        <v>25</v>
      </c>
      <c r="N43" s="91">
        <f>'П 12'!K51</f>
        <v>10</v>
      </c>
      <c r="O43" s="91">
        <f>'П 13'!N51</f>
        <v>43</v>
      </c>
      <c r="P43" s="91">
        <f>'П 14 '!N51</f>
        <v>47</v>
      </c>
      <c r="Q43" s="91">
        <f>'П 15'!N51</f>
        <v>43</v>
      </c>
      <c r="R43" s="91">
        <f>'П 16'!N51</f>
        <v>56</v>
      </c>
      <c r="S43" s="91">
        <f>'П 17'!N51</f>
        <v>40</v>
      </c>
      <c r="T43" s="91">
        <f>'П 18'!N51</f>
        <v>8</v>
      </c>
      <c r="U43" s="91">
        <f>'П 19'!N51</f>
        <v>10</v>
      </c>
      <c r="V43" s="91">
        <f>'П 20'!L51</f>
        <v>34</v>
      </c>
      <c r="W43" s="91">
        <f>'П 21-годовой'!C51</f>
        <v>53</v>
      </c>
      <c r="X43" s="91">
        <f t="shared" si="0"/>
        <v>875.5949999999998</v>
      </c>
    </row>
    <row r="44" spans="1:24" s="81" customFormat="1" ht="13.5">
      <c r="A44" s="92">
        <v>42</v>
      </c>
      <c r="B44" s="93" t="s">
        <v>41</v>
      </c>
      <c r="C44" s="91">
        <f>'П 1'!Q50</f>
        <v>61</v>
      </c>
      <c r="D44" s="91">
        <f>'П 2'!R52</f>
        <v>47</v>
      </c>
      <c r="E44" s="91">
        <f>'П 3'!N50</f>
        <v>82</v>
      </c>
      <c r="F44" s="91">
        <f>'П 4'!M52</f>
        <v>65</v>
      </c>
      <c r="G44" s="91">
        <f>'П 5'!AD53</f>
        <v>55</v>
      </c>
      <c r="H44" s="91">
        <f>'П 6'!K51</f>
        <v>66</v>
      </c>
      <c r="I44" s="91">
        <f>'П 7'!N53</f>
        <v>80</v>
      </c>
      <c r="J44" s="91">
        <f>'П 8'!R52</f>
        <v>74</v>
      </c>
      <c r="K44" s="91">
        <f>'П 9'!J52</f>
        <v>46</v>
      </c>
      <c r="L44" s="91">
        <f>'П 10'!I52</f>
        <v>44</v>
      </c>
      <c r="M44" s="91">
        <f>'П 11'!AM52</f>
        <v>64</v>
      </c>
      <c r="N44" s="91">
        <f>'П 12'!K52</f>
        <v>51</v>
      </c>
      <c r="O44" s="91">
        <f>'П 13'!N52</f>
        <v>70</v>
      </c>
      <c r="P44" s="91">
        <f>'П 14 '!N52</f>
        <v>73</v>
      </c>
      <c r="Q44" s="91">
        <f>'П 15'!N52</f>
        <v>36</v>
      </c>
      <c r="R44" s="91">
        <f>'П 16'!N52</f>
        <v>9</v>
      </c>
      <c r="S44" s="91">
        <f>'П 17'!N52</f>
        <v>45</v>
      </c>
      <c r="T44" s="91">
        <f>'П 18'!N52</f>
        <v>15</v>
      </c>
      <c r="U44" s="91">
        <f>'П 19'!N52</f>
        <v>44</v>
      </c>
      <c r="V44" s="91">
        <f>'П 20'!L52</f>
        <v>23</v>
      </c>
      <c r="W44" s="91">
        <f>'П 21-годовой'!C52</f>
        <v>47</v>
      </c>
      <c r="X44" s="91">
        <f t="shared" si="0"/>
        <v>1085.175</v>
      </c>
    </row>
    <row r="45" spans="1:24" s="81" customFormat="1" ht="13.5">
      <c r="A45" s="92">
        <v>43</v>
      </c>
      <c r="B45" s="93" t="s">
        <v>42</v>
      </c>
      <c r="C45" s="91">
        <f>'П 1'!Q51</f>
        <v>8</v>
      </c>
      <c r="D45" s="91">
        <f>'П 2'!R53</f>
        <v>82</v>
      </c>
      <c r="E45" s="91">
        <f>'П 3'!N51</f>
        <v>82</v>
      </c>
      <c r="F45" s="91">
        <f>'П 4'!M53</f>
        <v>34</v>
      </c>
      <c r="G45" s="91">
        <f>'П 5'!AD54</f>
        <v>39</v>
      </c>
      <c r="H45" s="91">
        <f>'П 6'!K52</f>
        <v>79</v>
      </c>
      <c r="I45" s="91">
        <f>'П 7'!N54</f>
        <v>28</v>
      </c>
      <c r="J45" s="91">
        <f>'П 8'!R53</f>
        <v>82</v>
      </c>
      <c r="K45" s="91">
        <f>'П 9'!J53</f>
        <v>64</v>
      </c>
      <c r="L45" s="91">
        <f>'П 10'!I53</f>
        <v>63</v>
      </c>
      <c r="M45" s="91">
        <f>'П 11'!AM53</f>
        <v>65</v>
      </c>
      <c r="N45" s="91">
        <f>'П 12'!K53</f>
        <v>82</v>
      </c>
      <c r="O45" s="91">
        <f>'П 13'!N53</f>
        <v>46</v>
      </c>
      <c r="P45" s="91">
        <f>'П 14 '!N53</f>
        <v>82</v>
      </c>
      <c r="Q45" s="91">
        <f>'П 15'!N53</f>
        <v>82</v>
      </c>
      <c r="R45" s="91">
        <f>'П 16'!N53</f>
        <v>31</v>
      </c>
      <c r="S45" s="91">
        <f>'П 17'!N53</f>
        <v>16</v>
      </c>
      <c r="T45" s="91">
        <f>'П 18'!N53</f>
        <v>68</v>
      </c>
      <c r="U45" s="91">
        <f>'П 19'!N53</f>
        <v>63</v>
      </c>
      <c r="V45" s="91">
        <f>'П 20'!L53</f>
        <v>78</v>
      </c>
      <c r="W45" s="91">
        <f>'П 21-годовой'!C53</f>
        <v>82</v>
      </c>
      <c r="X45" s="91">
        <f t="shared" si="0"/>
        <v>1306.095</v>
      </c>
    </row>
    <row r="46" spans="1:24" s="81" customFormat="1" ht="13.5">
      <c r="A46" s="92">
        <v>44</v>
      </c>
      <c r="B46" s="93" t="s">
        <v>43</v>
      </c>
      <c r="C46" s="91">
        <f>'П 1'!Q52</f>
        <v>24</v>
      </c>
      <c r="D46" s="91">
        <f>'П 2'!R54</f>
        <v>31</v>
      </c>
      <c r="E46" s="91">
        <f>'П 3'!N52</f>
        <v>68</v>
      </c>
      <c r="F46" s="91">
        <f>'П 4'!M54</f>
        <v>5</v>
      </c>
      <c r="G46" s="91">
        <f>'П 5'!AD55</f>
        <v>52</v>
      </c>
      <c r="H46" s="91">
        <f>'П 6'!K53</f>
        <v>50</v>
      </c>
      <c r="I46" s="91">
        <f>'П 7'!N55</f>
        <v>19</v>
      </c>
      <c r="J46" s="91">
        <f>'П 8'!R54</f>
        <v>51</v>
      </c>
      <c r="K46" s="91">
        <f>'П 9'!J54</f>
        <v>60</v>
      </c>
      <c r="L46" s="91">
        <f>'П 10'!I54</f>
        <v>27</v>
      </c>
      <c r="M46" s="91">
        <f>'П 11'!AM54</f>
        <v>7</v>
      </c>
      <c r="N46" s="91">
        <f>'П 12'!K54</f>
        <v>18</v>
      </c>
      <c r="O46" s="91">
        <f>'П 13'!N54</f>
        <v>36</v>
      </c>
      <c r="P46" s="91">
        <f>'П 14 '!N54</f>
        <v>66</v>
      </c>
      <c r="Q46" s="91">
        <f>'П 15'!N54</f>
        <v>21</v>
      </c>
      <c r="R46" s="91">
        <f>'П 16'!N54</f>
        <v>18</v>
      </c>
      <c r="S46" s="91">
        <f>'П 17'!N54</f>
        <v>70</v>
      </c>
      <c r="T46" s="91">
        <f>'П 18'!N54</f>
        <v>79</v>
      </c>
      <c r="U46" s="91">
        <f>'П 19'!N54</f>
        <v>19</v>
      </c>
      <c r="V46" s="91">
        <f>'П 20'!L54</f>
        <v>7</v>
      </c>
      <c r="W46" s="91">
        <f>'П 21-годовой'!C54</f>
        <v>4</v>
      </c>
      <c r="X46" s="91">
        <f t="shared" si="0"/>
        <v>662.34</v>
      </c>
    </row>
    <row r="47" spans="1:24" s="81" customFormat="1" ht="13.5">
      <c r="A47" s="92">
        <v>45</v>
      </c>
      <c r="B47" s="93" t="s">
        <v>44</v>
      </c>
      <c r="C47" s="91">
        <f>'П 1'!Q53</f>
        <v>40</v>
      </c>
      <c r="D47" s="91">
        <f>'П 2'!R55</f>
        <v>6</v>
      </c>
      <c r="E47" s="91">
        <f>'П 3'!N53</f>
        <v>73</v>
      </c>
      <c r="F47" s="91">
        <f>'П 4'!M55</f>
        <v>44</v>
      </c>
      <c r="G47" s="91">
        <f>'П 5'!AD56</f>
        <v>3</v>
      </c>
      <c r="H47" s="91">
        <f>'П 6'!K54</f>
        <v>41</v>
      </c>
      <c r="I47" s="91">
        <f>'П 7'!N56</f>
        <v>76</v>
      </c>
      <c r="J47" s="91">
        <f>'П 8'!R55</f>
        <v>19</v>
      </c>
      <c r="K47" s="91">
        <f>'П 9'!J55</f>
        <v>73</v>
      </c>
      <c r="L47" s="91">
        <f>'П 10'!I55</f>
        <v>24</v>
      </c>
      <c r="M47" s="91">
        <f>'П 11'!AM55</f>
        <v>23</v>
      </c>
      <c r="N47" s="91">
        <f>'П 12'!K55</f>
        <v>76</v>
      </c>
      <c r="O47" s="91">
        <f>'П 13'!N55</f>
        <v>55</v>
      </c>
      <c r="P47" s="91">
        <f>'П 14 '!N55</f>
        <v>82</v>
      </c>
      <c r="Q47" s="91">
        <f>'П 15'!N55</f>
        <v>82</v>
      </c>
      <c r="R47" s="91">
        <f>'П 16'!N55</f>
        <v>3</v>
      </c>
      <c r="S47" s="91">
        <f>'П 17'!N55</f>
        <v>22</v>
      </c>
      <c r="T47" s="91">
        <f>'П 18'!N55</f>
        <v>3</v>
      </c>
      <c r="U47" s="91">
        <f>'П 19'!N55</f>
        <v>35</v>
      </c>
      <c r="V47" s="91">
        <f>'П 20'!L55</f>
        <v>62</v>
      </c>
      <c r="W47" s="91">
        <f>'П 21-годовой'!C55</f>
        <v>43</v>
      </c>
      <c r="X47" s="91">
        <f t="shared" si="0"/>
        <v>886.935</v>
      </c>
    </row>
    <row r="48" spans="1:26" s="81" customFormat="1" ht="13.5">
      <c r="A48" s="92">
        <v>46</v>
      </c>
      <c r="B48" s="93" t="s">
        <v>45</v>
      </c>
      <c r="C48" s="91">
        <f>'П 1'!Q54</f>
        <v>58</v>
      </c>
      <c r="D48" s="91">
        <f>'П 2'!R56</f>
        <v>70</v>
      </c>
      <c r="E48" s="91">
        <f>'П 3'!N54</f>
        <v>50</v>
      </c>
      <c r="F48" s="91">
        <f>'П 4'!M56</f>
        <v>26</v>
      </c>
      <c r="G48" s="91">
        <f>'П 5'!AD57</f>
        <v>50</v>
      </c>
      <c r="H48" s="91">
        <f>'П 6'!K55</f>
        <v>3</v>
      </c>
      <c r="I48" s="91">
        <f>'П 7'!N57</f>
        <v>64</v>
      </c>
      <c r="J48" s="91">
        <f>'П 8'!R56</f>
        <v>58</v>
      </c>
      <c r="K48" s="91">
        <f>'П 9'!J56</f>
        <v>15</v>
      </c>
      <c r="L48" s="91">
        <f>'П 10'!I56</f>
        <v>79</v>
      </c>
      <c r="M48" s="91">
        <f>'П 11'!AM56</f>
        <v>55</v>
      </c>
      <c r="N48" s="91">
        <f>'П 12'!K56</f>
        <v>8</v>
      </c>
      <c r="O48" s="91">
        <f>'П 13'!N56</f>
        <v>32</v>
      </c>
      <c r="P48" s="91">
        <f>'П 14 '!N56</f>
        <v>65</v>
      </c>
      <c r="Q48" s="91">
        <f>'П 15'!N56</f>
        <v>30</v>
      </c>
      <c r="R48" s="91">
        <f>'П 16'!N56</f>
        <v>50</v>
      </c>
      <c r="S48" s="91">
        <f>'П 17'!N56</f>
        <v>12</v>
      </c>
      <c r="T48" s="91">
        <f>'П 18'!N56</f>
        <v>56</v>
      </c>
      <c r="U48" s="91">
        <f>'П 19'!N56</f>
        <v>36</v>
      </c>
      <c r="V48" s="91">
        <f>'П 20'!L56</f>
        <v>12</v>
      </c>
      <c r="W48" s="91">
        <f>'П 21-годовой'!C56</f>
        <v>7</v>
      </c>
      <c r="X48" s="91">
        <f t="shared" si="0"/>
        <v>761.9325</v>
      </c>
      <c r="Z48" s="95"/>
    </row>
    <row r="49" spans="1:24" s="81" customFormat="1" ht="13.5">
      <c r="A49" s="92">
        <v>47</v>
      </c>
      <c r="B49" s="93" t="s">
        <v>46</v>
      </c>
      <c r="C49" s="91">
        <f>'П 1'!Q55</f>
        <v>5</v>
      </c>
      <c r="D49" s="91">
        <f>'П 2'!R57</f>
        <v>34</v>
      </c>
      <c r="E49" s="91">
        <f>'П 3'!N55</f>
        <v>45</v>
      </c>
      <c r="F49" s="91">
        <f>'П 4'!M57</f>
        <v>23</v>
      </c>
      <c r="G49" s="91">
        <f>'П 5'!AD58</f>
        <v>77</v>
      </c>
      <c r="H49" s="91">
        <f>'П 6'!K56</f>
        <v>50</v>
      </c>
      <c r="I49" s="91">
        <f>'П 7'!N58</f>
        <v>35</v>
      </c>
      <c r="J49" s="91">
        <f>'П 8'!R57</f>
        <v>53</v>
      </c>
      <c r="K49" s="91">
        <f>'П 9'!J57</f>
        <v>69</v>
      </c>
      <c r="L49" s="91">
        <f>'П 10'!I57</f>
        <v>66</v>
      </c>
      <c r="M49" s="91">
        <f>'П 11'!AM57</f>
        <v>67</v>
      </c>
      <c r="N49" s="91">
        <f>'П 12'!K57</f>
        <v>30</v>
      </c>
      <c r="O49" s="91">
        <f>'П 13'!N57</f>
        <v>1</v>
      </c>
      <c r="P49" s="91">
        <f>'П 14 '!N57</f>
        <v>57</v>
      </c>
      <c r="Q49" s="91">
        <f>'П 15'!N57</f>
        <v>34</v>
      </c>
      <c r="R49" s="91">
        <f>'П 16'!N57</f>
        <v>77</v>
      </c>
      <c r="S49" s="91">
        <f>'П 17'!N57</f>
        <v>34</v>
      </c>
      <c r="T49" s="91">
        <f>'П 18'!N57</f>
        <v>46</v>
      </c>
      <c r="U49" s="91">
        <f>'П 19'!N57</f>
        <v>63</v>
      </c>
      <c r="V49" s="91">
        <f>'П 20'!L57</f>
        <v>26</v>
      </c>
      <c r="W49" s="91">
        <f>'П 21-годовой'!C57</f>
        <v>34</v>
      </c>
      <c r="X49" s="91">
        <f t="shared" si="0"/>
        <v>903.2099999999999</v>
      </c>
    </row>
    <row r="50" spans="1:24" s="81" customFormat="1" ht="13.5">
      <c r="A50" s="92">
        <v>48</v>
      </c>
      <c r="B50" s="93" t="s">
        <v>47</v>
      </c>
      <c r="C50" s="91">
        <f>'П 1'!Q56</f>
        <v>61</v>
      </c>
      <c r="D50" s="91">
        <f>'П 2'!R58</f>
        <v>23</v>
      </c>
      <c r="E50" s="91">
        <f>'П 3'!N56</f>
        <v>30</v>
      </c>
      <c r="F50" s="91">
        <f>'П 4'!M58</f>
        <v>51</v>
      </c>
      <c r="G50" s="91">
        <f>'П 5'!AD59</f>
        <v>38</v>
      </c>
      <c r="H50" s="91">
        <f>'П 6'!K57</f>
        <v>48</v>
      </c>
      <c r="I50" s="91">
        <f>'П 7'!N59</f>
        <v>48</v>
      </c>
      <c r="J50" s="91">
        <f>'П 8'!R58</f>
        <v>57</v>
      </c>
      <c r="K50" s="91">
        <f>'П 9'!J58</f>
        <v>47</v>
      </c>
      <c r="L50" s="91">
        <f>'П 10'!I58</f>
        <v>42</v>
      </c>
      <c r="M50" s="91">
        <f>'П 11'!AM58</f>
        <v>33</v>
      </c>
      <c r="N50" s="91">
        <f>'П 12'!K58</f>
        <v>31</v>
      </c>
      <c r="O50" s="91">
        <f>'П 13'!N58</f>
        <v>77</v>
      </c>
      <c r="P50" s="91">
        <f>'П 14 '!N58</f>
        <v>59</v>
      </c>
      <c r="Q50" s="91">
        <f>'П 15'!N58</f>
        <v>68</v>
      </c>
      <c r="R50" s="91">
        <f>'П 16'!N58</f>
        <v>57</v>
      </c>
      <c r="S50" s="91">
        <f>'П 17'!N58</f>
        <v>38</v>
      </c>
      <c r="T50" s="91">
        <f>'П 18'!N58</f>
        <v>43</v>
      </c>
      <c r="U50" s="91">
        <f>'П 19'!N58</f>
        <v>63</v>
      </c>
      <c r="V50" s="91">
        <f>'П 20'!L58</f>
        <v>50</v>
      </c>
      <c r="W50" s="91">
        <f>'П 21-годовой'!C58</f>
        <v>24</v>
      </c>
      <c r="X50" s="91">
        <f t="shared" si="0"/>
        <v>935.97</v>
      </c>
    </row>
    <row r="51" spans="1:24" s="81" customFormat="1" ht="13.5">
      <c r="A51" s="92">
        <v>49</v>
      </c>
      <c r="B51" s="93" t="s">
        <v>48</v>
      </c>
      <c r="C51" s="91">
        <f>'П 1'!Q57</f>
        <v>16</v>
      </c>
      <c r="D51" s="91">
        <f>'П 2'!R59</f>
        <v>51</v>
      </c>
      <c r="E51" s="91">
        <f>'П 3'!N57</f>
        <v>37</v>
      </c>
      <c r="F51" s="91">
        <f>'П 4'!M59</f>
        <v>20</v>
      </c>
      <c r="G51" s="91">
        <f>'П 5'!AD60</f>
        <v>33</v>
      </c>
      <c r="H51" s="91">
        <f>'П 6'!K58</f>
        <v>82</v>
      </c>
      <c r="I51" s="91">
        <f>'П 7'!N60</f>
        <v>47</v>
      </c>
      <c r="J51" s="91">
        <f>'П 8'!R59</f>
        <v>49</v>
      </c>
      <c r="K51" s="91">
        <f>'П 9'!J59</f>
        <v>59</v>
      </c>
      <c r="L51" s="91">
        <f>'П 10'!I59</f>
        <v>50</v>
      </c>
      <c r="M51" s="91">
        <f>'П 11'!AM59</f>
        <v>43</v>
      </c>
      <c r="N51" s="91">
        <f>'П 12'!K59</f>
        <v>19</v>
      </c>
      <c r="O51" s="91">
        <f>'П 13'!N59</f>
        <v>48</v>
      </c>
      <c r="P51" s="91">
        <f>'П 14 '!N59</f>
        <v>28</v>
      </c>
      <c r="Q51" s="91">
        <f>'П 15'!N59</f>
        <v>23</v>
      </c>
      <c r="R51" s="91">
        <f>'П 16'!N59</f>
        <v>36</v>
      </c>
      <c r="S51" s="91">
        <f>'П 17'!N59</f>
        <v>52</v>
      </c>
      <c r="T51" s="91">
        <f>'П 18'!N59</f>
        <v>17</v>
      </c>
      <c r="U51" s="91">
        <f>'П 19'!N59</f>
        <v>63</v>
      </c>
      <c r="V51" s="91">
        <f>'П 20'!L59</f>
        <v>8</v>
      </c>
      <c r="W51" s="91">
        <f>'П 21-годовой'!C59</f>
        <v>57</v>
      </c>
      <c r="X51" s="91">
        <f t="shared" si="0"/>
        <v>876.5925</v>
      </c>
    </row>
    <row r="52" spans="1:24" s="81" customFormat="1" ht="13.5">
      <c r="A52" s="92">
        <v>50</v>
      </c>
      <c r="B52" s="93" t="s">
        <v>49</v>
      </c>
      <c r="C52" s="91">
        <f>'П 1'!Q58</f>
        <v>3</v>
      </c>
      <c r="D52" s="91">
        <f>'П 2'!R60</f>
        <v>33</v>
      </c>
      <c r="E52" s="91">
        <f>'П 3'!N58</f>
        <v>34</v>
      </c>
      <c r="F52" s="91">
        <f>'П 4'!M60</f>
        <v>39</v>
      </c>
      <c r="G52" s="91">
        <f>'П 5'!AD61</f>
        <v>42</v>
      </c>
      <c r="H52" s="91">
        <f>'П 6'!K59</f>
        <v>34</v>
      </c>
      <c r="I52" s="91">
        <f>'П 7'!N61</f>
        <v>17</v>
      </c>
      <c r="J52" s="91">
        <f>'П 8'!R60</f>
        <v>66</v>
      </c>
      <c r="K52" s="91">
        <f>'П 9'!J60</f>
        <v>51</v>
      </c>
      <c r="L52" s="91">
        <f>'П 10'!I60</f>
        <v>38</v>
      </c>
      <c r="M52" s="91">
        <f>'П 11'!AM60</f>
        <v>66</v>
      </c>
      <c r="N52" s="91">
        <f>'П 12'!K60</f>
        <v>56</v>
      </c>
      <c r="O52" s="91">
        <f>'П 13'!N60</f>
        <v>21</v>
      </c>
      <c r="P52" s="91">
        <f>'П 14 '!N60</f>
        <v>4</v>
      </c>
      <c r="Q52" s="91">
        <f>'П 15'!N60</f>
        <v>67</v>
      </c>
      <c r="R52" s="91">
        <f>'П 16'!N60</f>
        <v>74</v>
      </c>
      <c r="S52" s="91">
        <f>'П 17'!N60</f>
        <v>39</v>
      </c>
      <c r="T52" s="91">
        <f>'П 18'!N60</f>
        <v>24</v>
      </c>
      <c r="U52" s="91">
        <f>'П 19'!N60</f>
        <v>27</v>
      </c>
      <c r="V52" s="91">
        <f>'П 20'!L60</f>
        <v>39</v>
      </c>
      <c r="W52" s="91">
        <f>'П 21-годовой'!C60</f>
        <v>55</v>
      </c>
      <c r="X52" s="91">
        <f t="shared" si="0"/>
        <v>864.0450000000001</v>
      </c>
    </row>
    <row r="53" spans="1:24" s="81" customFormat="1" ht="13.5">
      <c r="A53" s="92">
        <v>51</v>
      </c>
      <c r="B53" s="93" t="s">
        <v>50</v>
      </c>
      <c r="C53" s="91">
        <f>'П 1'!Q59</f>
        <v>22</v>
      </c>
      <c r="D53" s="91">
        <f>'П 2'!R61</f>
        <v>15</v>
      </c>
      <c r="E53" s="91">
        <f>'П 3'!N59</f>
        <v>26</v>
      </c>
      <c r="F53" s="91">
        <f>'П 4'!M61</f>
        <v>11</v>
      </c>
      <c r="G53" s="91">
        <f>'П 5'!AD62</f>
        <v>24</v>
      </c>
      <c r="H53" s="91">
        <f>'П 6'!K60</f>
        <v>7</v>
      </c>
      <c r="I53" s="91">
        <f>'П 7'!N62</f>
        <v>27</v>
      </c>
      <c r="J53" s="91">
        <f>'П 8'!R61</f>
        <v>4</v>
      </c>
      <c r="K53" s="91">
        <f>'П 9'!J61</f>
        <v>1</v>
      </c>
      <c r="L53" s="91">
        <f>'П 10'!I61</f>
        <v>35</v>
      </c>
      <c r="M53" s="91">
        <f>'П 11'!AM61</f>
        <v>24</v>
      </c>
      <c r="N53" s="91">
        <f>'П 12'!K61</f>
        <v>24</v>
      </c>
      <c r="O53" s="91">
        <f>'П 13'!N61</f>
        <v>31</v>
      </c>
      <c r="P53" s="91">
        <f>'П 14 '!N61</f>
        <v>1</v>
      </c>
      <c r="Q53" s="91">
        <f>'П 15'!N61</f>
        <v>6</v>
      </c>
      <c r="R53" s="91">
        <f>'П 16'!N61</f>
        <v>72</v>
      </c>
      <c r="S53" s="91">
        <f>'П 17'!N61</f>
        <v>57</v>
      </c>
      <c r="T53" s="91">
        <f>'П 18'!N61</f>
        <v>75</v>
      </c>
      <c r="U53" s="91">
        <f>'П 19'!N61</f>
        <v>23</v>
      </c>
      <c r="V53" s="91">
        <f>'П 20'!L61</f>
        <v>18</v>
      </c>
      <c r="W53" s="91">
        <f>'П 21-годовой'!C61</f>
        <v>1</v>
      </c>
      <c r="X53" s="91">
        <f t="shared" si="0"/>
        <v>452.0775</v>
      </c>
    </row>
    <row r="54" spans="1:24" s="81" customFormat="1" ht="13.5">
      <c r="A54" s="92">
        <v>52</v>
      </c>
      <c r="B54" s="93" t="s">
        <v>51</v>
      </c>
      <c r="C54" s="91">
        <f>'П 1'!Q60</f>
        <v>27</v>
      </c>
      <c r="D54" s="91">
        <f>'П 2'!R62</f>
        <v>56</v>
      </c>
      <c r="E54" s="91">
        <f>'П 3'!N60</f>
        <v>58</v>
      </c>
      <c r="F54" s="91">
        <f>'П 4'!M62</f>
        <v>36</v>
      </c>
      <c r="G54" s="91">
        <f>'П 5'!AD63</f>
        <v>39</v>
      </c>
      <c r="H54" s="91">
        <f>'П 6'!K61</f>
        <v>69</v>
      </c>
      <c r="I54" s="91">
        <f>'П 7'!N63</f>
        <v>77</v>
      </c>
      <c r="J54" s="91">
        <f>'П 8'!R62</f>
        <v>52</v>
      </c>
      <c r="K54" s="91">
        <f>'П 9'!J62</f>
        <v>78</v>
      </c>
      <c r="L54" s="91">
        <f>'П 10'!I62</f>
        <v>41</v>
      </c>
      <c r="M54" s="91">
        <f>'П 11'!AM62</f>
        <v>54</v>
      </c>
      <c r="N54" s="91">
        <f>'П 12'!K62</f>
        <v>64</v>
      </c>
      <c r="O54" s="91">
        <f>'П 13'!N62</f>
        <v>49</v>
      </c>
      <c r="P54" s="91">
        <f>'П 14 '!N62</f>
        <v>5</v>
      </c>
      <c r="Q54" s="91">
        <f>'П 15'!N62</f>
        <v>47</v>
      </c>
      <c r="R54" s="91">
        <f>'П 16'!N62</f>
        <v>7</v>
      </c>
      <c r="S54" s="91">
        <f>'П 17'!N62</f>
        <v>60</v>
      </c>
      <c r="T54" s="91">
        <f>'П 18'!N62</f>
        <v>33</v>
      </c>
      <c r="U54" s="91">
        <f>'П 19'!N62</f>
        <v>63</v>
      </c>
      <c r="V54" s="91">
        <f>'П 20'!L62</f>
        <v>46</v>
      </c>
      <c r="W54" s="91">
        <f>'П 21-годовой'!C62</f>
        <v>35</v>
      </c>
      <c r="X54" s="91">
        <f t="shared" si="0"/>
        <v>967.9425</v>
      </c>
    </row>
    <row r="55" spans="1:24" s="81" customFormat="1" ht="13.5">
      <c r="A55" s="92">
        <v>53</v>
      </c>
      <c r="B55" s="93" t="s">
        <v>52</v>
      </c>
      <c r="C55" s="91">
        <f>'П 1'!Q61</f>
        <v>80</v>
      </c>
      <c r="D55" s="91">
        <f>'П 2'!R63</f>
        <v>54</v>
      </c>
      <c r="E55" s="91">
        <f>'П 3'!N61</f>
        <v>72</v>
      </c>
      <c r="F55" s="91">
        <f>'П 4'!M63</f>
        <v>78</v>
      </c>
      <c r="G55" s="91">
        <f>'П 5'!AD64</f>
        <v>76</v>
      </c>
      <c r="H55" s="91">
        <f>'П 6'!K62</f>
        <v>56</v>
      </c>
      <c r="I55" s="91">
        <f>'П 7'!N64</f>
        <v>70</v>
      </c>
      <c r="J55" s="91">
        <f>'П 8'!R63</f>
        <v>73</v>
      </c>
      <c r="K55" s="91">
        <f>'П 9'!J63</f>
        <v>41</v>
      </c>
      <c r="L55" s="91">
        <f>'П 10'!I63</f>
        <v>56</v>
      </c>
      <c r="M55" s="91">
        <f>'П 11'!AM63</f>
        <v>45</v>
      </c>
      <c r="N55" s="91">
        <f>'П 12'!K63</f>
        <v>78</v>
      </c>
      <c r="O55" s="91">
        <f>'П 13'!N63</f>
        <v>39</v>
      </c>
      <c r="P55" s="91">
        <f>'П 14 '!N63</f>
        <v>35</v>
      </c>
      <c r="Q55" s="91">
        <f>'П 15'!N63</f>
        <v>16</v>
      </c>
      <c r="R55" s="91">
        <f>'П 16'!N63</f>
        <v>37</v>
      </c>
      <c r="S55" s="91">
        <f>'П 17'!N63</f>
        <v>10</v>
      </c>
      <c r="T55" s="91">
        <f>'П 18'!N63</f>
        <v>81</v>
      </c>
      <c r="U55" s="91">
        <f>'П 19'!N63</f>
        <v>63</v>
      </c>
      <c r="V55" s="91">
        <f>'П 20'!L63</f>
        <v>47</v>
      </c>
      <c r="W55" s="91">
        <f>'П 21-годовой'!C63</f>
        <v>69</v>
      </c>
      <c r="X55" s="91">
        <f t="shared" si="0"/>
        <v>1205.3475</v>
      </c>
    </row>
    <row r="56" spans="1:24" s="81" customFormat="1" ht="13.5">
      <c r="A56" s="92">
        <v>54</v>
      </c>
      <c r="B56" s="93" t="s">
        <v>53</v>
      </c>
      <c r="C56" s="91">
        <f>'П 1'!Q62</f>
        <v>40</v>
      </c>
      <c r="D56" s="91">
        <f>'П 2'!R64</f>
        <v>63</v>
      </c>
      <c r="E56" s="91">
        <f>'П 3'!N62</f>
        <v>55</v>
      </c>
      <c r="F56" s="91">
        <f>'П 4'!M64</f>
        <v>42</v>
      </c>
      <c r="G56" s="91">
        <f>'П 5'!AD65</f>
        <v>47</v>
      </c>
      <c r="H56" s="91">
        <f>'П 6'!K63</f>
        <v>26</v>
      </c>
      <c r="I56" s="91">
        <f>'П 7'!N65</f>
        <v>3</v>
      </c>
      <c r="J56" s="91">
        <f>'П 8'!R64</f>
        <v>38</v>
      </c>
      <c r="K56" s="91">
        <f>'П 9'!J64</f>
        <v>9</v>
      </c>
      <c r="L56" s="91">
        <f>'П 10'!I64</f>
        <v>25</v>
      </c>
      <c r="M56" s="91">
        <f>'П 11'!AM64</f>
        <v>19</v>
      </c>
      <c r="N56" s="91">
        <f>'П 12'!K64</f>
        <v>16</v>
      </c>
      <c r="O56" s="91">
        <f>'П 13'!N64</f>
        <v>10</v>
      </c>
      <c r="P56" s="91">
        <f>'П 14 '!N64</f>
        <v>44</v>
      </c>
      <c r="Q56" s="91">
        <f>'П 15'!N64</f>
        <v>8</v>
      </c>
      <c r="R56" s="91">
        <f>'П 16'!N64</f>
        <v>6</v>
      </c>
      <c r="S56" s="91">
        <f>'П 17'!N64</f>
        <v>48</v>
      </c>
      <c r="T56" s="91">
        <f>'П 18'!N64</f>
        <v>28</v>
      </c>
      <c r="U56" s="91">
        <f>'П 19'!N64</f>
        <v>37</v>
      </c>
      <c r="V56" s="91">
        <f>'П 20'!L64</f>
        <v>33</v>
      </c>
      <c r="W56" s="91">
        <f>'П 21-годовой'!C64</f>
        <v>19</v>
      </c>
      <c r="X56" s="91">
        <f t="shared" si="0"/>
        <v>592.6725000000001</v>
      </c>
    </row>
    <row r="57" spans="1:24" s="81" customFormat="1" ht="13.5">
      <c r="A57" s="92">
        <v>55</v>
      </c>
      <c r="B57" s="93" t="s">
        <v>54</v>
      </c>
      <c r="C57" s="91">
        <f>'П 1'!Q63</f>
        <v>28</v>
      </c>
      <c r="D57" s="91">
        <f>'П 2'!R65</f>
        <v>26</v>
      </c>
      <c r="E57" s="91">
        <f>'П 3'!N63</f>
        <v>21</v>
      </c>
      <c r="F57" s="91">
        <f>'П 4'!M65</f>
        <v>14</v>
      </c>
      <c r="G57" s="91">
        <f>'П 5'!AD66</f>
        <v>21</v>
      </c>
      <c r="H57" s="91">
        <f>'П 6'!K64</f>
        <v>36</v>
      </c>
      <c r="I57" s="91">
        <f>'П 7'!N66</f>
        <v>65</v>
      </c>
      <c r="J57" s="91">
        <f>'П 8'!R65</f>
        <v>54</v>
      </c>
      <c r="K57" s="91">
        <f>'П 9'!J65</f>
        <v>22</v>
      </c>
      <c r="L57" s="91">
        <f>'П 10'!I65</f>
        <v>38</v>
      </c>
      <c r="M57" s="91">
        <f>'П 11'!AM65</f>
        <v>51</v>
      </c>
      <c r="N57" s="91">
        <f>'П 12'!K65</f>
        <v>32</v>
      </c>
      <c r="O57" s="91">
        <f>'П 13'!N65</f>
        <v>62</v>
      </c>
      <c r="P57" s="91">
        <f>'П 14 '!N65</f>
        <v>82</v>
      </c>
      <c r="Q57" s="91">
        <f>'П 15'!N65</f>
        <v>31</v>
      </c>
      <c r="R57" s="91">
        <f>'П 16'!N65</f>
        <v>28</v>
      </c>
      <c r="S57" s="91">
        <f>'П 17'!N65</f>
        <v>75</v>
      </c>
      <c r="T57" s="91">
        <f>'П 18'!N65</f>
        <v>58</v>
      </c>
      <c r="U57" s="91">
        <f>'П 19'!N65</f>
        <v>63</v>
      </c>
      <c r="V57" s="91">
        <f>'П 20'!L65</f>
        <v>29</v>
      </c>
      <c r="W57" s="91">
        <f>'П 21-годовой'!C65</f>
        <v>65</v>
      </c>
      <c r="X57" s="91">
        <f t="shared" si="0"/>
        <v>950.88</v>
      </c>
    </row>
    <row r="58" spans="1:24" s="81" customFormat="1" ht="13.5">
      <c r="A58" s="92">
        <v>56</v>
      </c>
      <c r="B58" s="93" t="s">
        <v>55</v>
      </c>
      <c r="C58" s="91">
        <f>'П 1'!Q64</f>
        <v>51</v>
      </c>
      <c r="D58" s="91">
        <f>'П 2'!R66</f>
        <v>21</v>
      </c>
      <c r="E58" s="91">
        <f>'П 3'!N64</f>
        <v>29</v>
      </c>
      <c r="F58" s="91">
        <f>'П 4'!M66</f>
        <v>59</v>
      </c>
      <c r="G58" s="91">
        <f>'П 5'!AD67</f>
        <v>25</v>
      </c>
      <c r="H58" s="91">
        <f>'П 6'!K65</f>
        <v>15</v>
      </c>
      <c r="I58" s="91">
        <f>'П 7'!N67</f>
        <v>36</v>
      </c>
      <c r="J58" s="91">
        <f>'П 8'!R66</f>
        <v>18</v>
      </c>
      <c r="K58" s="91">
        <f>'П 9'!J66</f>
        <v>36</v>
      </c>
      <c r="L58" s="91">
        <f>'П 10'!I66</f>
        <v>22</v>
      </c>
      <c r="M58" s="91">
        <f>'П 11'!AM66</f>
        <v>35</v>
      </c>
      <c r="N58" s="91">
        <f>'П 12'!K66</f>
        <v>13</v>
      </c>
      <c r="O58" s="91">
        <f>'П 13'!N66</f>
        <v>52</v>
      </c>
      <c r="P58" s="91">
        <f>'П 14 '!N66</f>
        <v>8</v>
      </c>
      <c r="Q58" s="91">
        <f>'П 15'!N66</f>
        <v>57</v>
      </c>
      <c r="R58" s="91">
        <f>'П 16'!N66</f>
        <v>24</v>
      </c>
      <c r="S58" s="91">
        <f>'П 17'!N66</f>
        <v>37</v>
      </c>
      <c r="T58" s="91">
        <f>'П 18'!N66</f>
        <v>59</v>
      </c>
      <c r="U58" s="91">
        <f>'П 19'!N66</f>
        <v>2</v>
      </c>
      <c r="V58" s="91">
        <f>'П 20'!L66</f>
        <v>23</v>
      </c>
      <c r="W58" s="91">
        <f>'П 21-годовой'!C66</f>
        <v>9</v>
      </c>
      <c r="X58" s="91">
        <f t="shared" si="0"/>
        <v>583.485</v>
      </c>
    </row>
    <row r="59" spans="1:24" s="81" customFormat="1" ht="13.5">
      <c r="A59" s="92">
        <v>57</v>
      </c>
      <c r="B59" s="93" t="s">
        <v>56</v>
      </c>
      <c r="C59" s="91">
        <f>'П 1'!Q65</f>
        <v>17</v>
      </c>
      <c r="D59" s="91">
        <f>'П 2'!R67</f>
        <v>49</v>
      </c>
      <c r="E59" s="91">
        <f>'П 3'!N65</f>
        <v>59</v>
      </c>
      <c r="F59" s="91">
        <f>'П 4'!M67</f>
        <v>69</v>
      </c>
      <c r="G59" s="91">
        <f>'П 5'!AD68</f>
        <v>73</v>
      </c>
      <c r="H59" s="91">
        <f>'П 6'!K66</f>
        <v>40</v>
      </c>
      <c r="I59" s="91">
        <f>'П 7'!N68</f>
        <v>37</v>
      </c>
      <c r="J59" s="91">
        <f>'П 8'!R67</f>
        <v>41</v>
      </c>
      <c r="K59" s="91">
        <f>'П 9'!J67</f>
        <v>26</v>
      </c>
      <c r="L59" s="91">
        <f>'П 10'!I67</f>
        <v>77</v>
      </c>
      <c r="M59" s="91">
        <f>'П 11'!AM67</f>
        <v>72</v>
      </c>
      <c r="N59" s="91">
        <f>'П 12'!K67</f>
        <v>47</v>
      </c>
      <c r="O59" s="91">
        <f>'П 13'!N67</f>
        <v>51</v>
      </c>
      <c r="P59" s="91">
        <f>'П 14 '!N67</f>
        <v>56</v>
      </c>
      <c r="Q59" s="91">
        <f>'П 15'!N67</f>
        <v>54</v>
      </c>
      <c r="R59" s="91">
        <f>'П 16'!N67</f>
        <v>62</v>
      </c>
      <c r="S59" s="91">
        <f>'П 17'!N67</f>
        <v>68</v>
      </c>
      <c r="T59" s="91">
        <f>'П 18'!N67</f>
        <v>76</v>
      </c>
      <c r="U59" s="91">
        <f>'П 19'!N67</f>
        <v>40</v>
      </c>
      <c r="V59" s="91">
        <f>'П 20'!L67</f>
        <v>12</v>
      </c>
      <c r="W59" s="91">
        <f>'П 21-годовой'!C67</f>
        <v>18</v>
      </c>
      <c r="X59" s="91">
        <f t="shared" si="0"/>
        <v>972.4050000000002</v>
      </c>
    </row>
    <row r="60" spans="1:24" s="81" customFormat="1" ht="13.5">
      <c r="A60" s="92">
        <v>58</v>
      </c>
      <c r="B60" s="93" t="s">
        <v>57</v>
      </c>
      <c r="C60" s="91">
        <f>'П 1'!Q66</f>
        <v>34</v>
      </c>
      <c r="D60" s="91">
        <f>'П 2'!R68</f>
        <v>74</v>
      </c>
      <c r="E60" s="91">
        <f>'П 3'!N66</f>
        <v>15</v>
      </c>
      <c r="F60" s="91">
        <f>'П 4'!M68</f>
        <v>41</v>
      </c>
      <c r="G60" s="91">
        <f>'П 5'!AD69</f>
        <v>32</v>
      </c>
      <c r="H60" s="91">
        <f>'П 6'!K67</f>
        <v>37</v>
      </c>
      <c r="I60" s="91">
        <f>'П 7'!N69</f>
        <v>33</v>
      </c>
      <c r="J60" s="91">
        <f>'П 8'!R68</f>
        <v>79</v>
      </c>
      <c r="K60" s="91">
        <f>'П 9'!J68</f>
        <v>37</v>
      </c>
      <c r="L60" s="91">
        <f>'П 10'!I68</f>
        <v>80</v>
      </c>
      <c r="M60" s="91">
        <f>'П 11'!AM68</f>
        <v>32</v>
      </c>
      <c r="N60" s="91">
        <f>'П 12'!K68</f>
        <v>75</v>
      </c>
      <c r="O60" s="91">
        <f>'П 13'!N68</f>
        <v>35</v>
      </c>
      <c r="P60" s="91">
        <f>'П 14 '!N68</f>
        <v>35</v>
      </c>
      <c r="Q60" s="91">
        <f>'П 15'!N68</f>
        <v>13</v>
      </c>
      <c r="R60" s="91">
        <f>'П 16'!N68</f>
        <v>54</v>
      </c>
      <c r="S60" s="91">
        <f>'П 17'!N68</f>
        <v>15</v>
      </c>
      <c r="T60" s="91">
        <f>'П 18'!N68</f>
        <v>5</v>
      </c>
      <c r="U60" s="91">
        <f>'П 19'!N68</f>
        <v>16</v>
      </c>
      <c r="V60" s="91">
        <f>'П 20'!L68</f>
        <v>77</v>
      </c>
      <c r="W60" s="91">
        <f>'П 21-годовой'!C68</f>
        <v>49</v>
      </c>
      <c r="X60" s="91">
        <f t="shared" si="0"/>
        <v>885.3075</v>
      </c>
    </row>
    <row r="61" spans="1:24" s="81" customFormat="1" ht="13.5">
      <c r="A61" s="92">
        <v>59</v>
      </c>
      <c r="B61" s="93" t="s">
        <v>58</v>
      </c>
      <c r="C61" s="91">
        <f>'П 1'!Q67</f>
        <v>67</v>
      </c>
      <c r="D61" s="91">
        <f>'П 2'!R69</f>
        <v>73</v>
      </c>
      <c r="E61" s="91">
        <f>'П 3'!N67</f>
        <v>82</v>
      </c>
      <c r="F61" s="91">
        <f>'П 4'!M69</f>
        <v>47</v>
      </c>
      <c r="G61" s="91">
        <f>'П 5'!AD70</f>
        <v>46</v>
      </c>
      <c r="H61" s="91">
        <f>'П 6'!K68</f>
        <v>46</v>
      </c>
      <c r="I61" s="91">
        <f>'П 7'!N70</f>
        <v>53</v>
      </c>
      <c r="J61" s="91">
        <f>'П 8'!R69</f>
        <v>61</v>
      </c>
      <c r="K61" s="91">
        <f>'П 9'!J69</f>
        <v>57</v>
      </c>
      <c r="L61" s="91">
        <f>'П 10'!I69</f>
        <v>31</v>
      </c>
      <c r="M61" s="91">
        <f>'П 11'!AM69</f>
        <v>69</v>
      </c>
      <c r="N61" s="91">
        <f>'П 12'!K69</f>
        <v>34</v>
      </c>
      <c r="O61" s="91">
        <f>'П 13'!N69</f>
        <v>2</v>
      </c>
      <c r="P61" s="91">
        <f>'П 14 '!N69</f>
        <v>42</v>
      </c>
      <c r="Q61" s="91">
        <f>'П 15'!N69</f>
        <v>14</v>
      </c>
      <c r="R61" s="91">
        <f>'П 16'!N69</f>
        <v>44</v>
      </c>
      <c r="S61" s="91">
        <f>'П 17'!N69</f>
        <v>41</v>
      </c>
      <c r="T61" s="91">
        <f>'П 18'!N69</f>
        <v>50</v>
      </c>
      <c r="U61" s="91">
        <f>'П 19'!N69</f>
        <v>63</v>
      </c>
      <c r="V61" s="91">
        <f>'П 20'!L69</f>
        <v>41</v>
      </c>
      <c r="W61" s="91">
        <f>'П 21-годовой'!C69</f>
        <v>64</v>
      </c>
      <c r="X61" s="91">
        <f t="shared" si="0"/>
        <v>1061.0775</v>
      </c>
    </row>
    <row r="62" spans="1:24" s="81" customFormat="1" ht="13.5">
      <c r="A62" s="92">
        <v>60</v>
      </c>
      <c r="B62" s="93" t="s">
        <v>59</v>
      </c>
      <c r="C62" s="91">
        <f>'П 1'!Q68</f>
        <v>38</v>
      </c>
      <c r="D62" s="91">
        <f>'П 2'!R70</f>
        <v>66</v>
      </c>
      <c r="E62" s="91">
        <f>'П 3'!N68</f>
        <v>55</v>
      </c>
      <c r="F62" s="91">
        <f>'П 4'!M70</f>
        <v>57</v>
      </c>
      <c r="G62" s="91">
        <f>'П 5'!AD71</f>
        <v>67</v>
      </c>
      <c r="H62" s="91">
        <f>'П 6'!K69</f>
        <v>20</v>
      </c>
      <c r="I62" s="91">
        <f>'П 7'!N71</f>
        <v>50</v>
      </c>
      <c r="J62" s="91">
        <f>'П 8'!R70</f>
        <v>36</v>
      </c>
      <c r="K62" s="91">
        <f>'П 9'!J70</f>
        <v>12</v>
      </c>
      <c r="L62" s="91">
        <f>'П 10'!I70</f>
        <v>32</v>
      </c>
      <c r="M62" s="91">
        <f>'П 11'!AM70</f>
        <v>59</v>
      </c>
      <c r="N62" s="91">
        <f>'П 12'!K70</f>
        <v>35</v>
      </c>
      <c r="O62" s="91">
        <f>'П 13'!N70</f>
        <v>42</v>
      </c>
      <c r="P62" s="91">
        <f>'П 14 '!N70</f>
        <v>69</v>
      </c>
      <c r="Q62" s="91">
        <f>'П 15'!N70</f>
        <v>37</v>
      </c>
      <c r="R62" s="91">
        <f>'П 16'!N70</f>
        <v>19</v>
      </c>
      <c r="S62" s="91">
        <f>'П 17'!N70</f>
        <v>61</v>
      </c>
      <c r="T62" s="91">
        <f>'П 18'!N70</f>
        <v>27</v>
      </c>
      <c r="U62" s="91">
        <f>'П 19'!N70</f>
        <v>24</v>
      </c>
      <c r="V62" s="91">
        <f>'П 20'!L70</f>
        <v>28</v>
      </c>
      <c r="W62" s="91">
        <f>'П 21-годовой'!C70</f>
        <v>12</v>
      </c>
      <c r="X62" s="91">
        <f t="shared" si="0"/>
        <v>782.145</v>
      </c>
    </row>
    <row r="63" spans="1:24" s="81" customFormat="1" ht="13.5">
      <c r="A63" s="92">
        <v>61</v>
      </c>
      <c r="B63" s="93" t="s">
        <v>60</v>
      </c>
      <c r="C63" s="91">
        <f>'П 1'!Q69</f>
        <v>40</v>
      </c>
      <c r="D63" s="91">
        <f>'П 2'!R71</f>
        <v>36</v>
      </c>
      <c r="E63" s="91">
        <f>'П 3'!N69</f>
        <v>25</v>
      </c>
      <c r="F63" s="91">
        <f>'П 4'!M71</f>
        <v>51</v>
      </c>
      <c r="G63" s="91">
        <f>'П 5'!AD72</f>
        <v>6</v>
      </c>
      <c r="H63" s="91">
        <f>'П 6'!K70</f>
        <v>72</v>
      </c>
      <c r="I63" s="91">
        <f>'П 7'!N72</f>
        <v>59</v>
      </c>
      <c r="J63" s="91">
        <f>'П 8'!R71</f>
        <v>2</v>
      </c>
      <c r="K63" s="91">
        <f>'П 9'!J71</f>
        <v>43</v>
      </c>
      <c r="L63" s="91">
        <f>'П 10'!I71</f>
        <v>33</v>
      </c>
      <c r="M63" s="91">
        <f>'П 11'!AM71</f>
        <v>30</v>
      </c>
      <c r="N63" s="91">
        <f>'П 12'!K71</f>
        <v>23</v>
      </c>
      <c r="O63" s="91">
        <f>'П 13'!N71</f>
        <v>22</v>
      </c>
      <c r="P63" s="91">
        <f>'П 14 '!N71</f>
        <v>48</v>
      </c>
      <c r="Q63" s="91">
        <f>'П 15'!N71</f>
        <v>40</v>
      </c>
      <c r="R63" s="91">
        <f>'П 16'!N71</f>
        <v>70</v>
      </c>
      <c r="S63" s="91">
        <f>'П 17'!N71</f>
        <v>82</v>
      </c>
      <c r="T63" s="91">
        <f>'П 18'!N71</f>
        <v>11</v>
      </c>
      <c r="U63" s="91">
        <f>'П 19'!N71</f>
        <v>18</v>
      </c>
      <c r="V63" s="91">
        <f>'П 20'!L71</f>
        <v>74</v>
      </c>
      <c r="W63" s="91">
        <f>'П 21-годовой'!C71</f>
        <v>72</v>
      </c>
      <c r="X63" s="91">
        <f t="shared" si="0"/>
        <v>927.4125</v>
      </c>
    </row>
    <row r="64" spans="1:24" s="81" customFormat="1" ht="13.5">
      <c r="A64" s="92">
        <v>62</v>
      </c>
      <c r="B64" s="93" t="s">
        <v>61</v>
      </c>
      <c r="C64" s="91">
        <f>'П 1'!Q70</f>
        <v>48</v>
      </c>
      <c r="D64" s="91">
        <f>'П 2'!R72</f>
        <v>71</v>
      </c>
      <c r="E64" s="91">
        <f>'П 3'!N70</f>
        <v>35</v>
      </c>
      <c r="F64" s="91">
        <f>'П 4'!M72</f>
        <v>15</v>
      </c>
      <c r="G64" s="91">
        <f>'П 5'!AD73</f>
        <v>12</v>
      </c>
      <c r="H64" s="91">
        <f>'П 6'!K71</f>
        <v>54</v>
      </c>
      <c r="I64" s="91">
        <f>'П 7'!N73</f>
        <v>32</v>
      </c>
      <c r="J64" s="91">
        <f>'П 8'!R72</f>
        <v>78</v>
      </c>
      <c r="K64" s="91">
        <f>'П 9'!J72</f>
        <v>53</v>
      </c>
      <c r="L64" s="91">
        <f>'П 10'!I72</f>
        <v>6</v>
      </c>
      <c r="M64" s="91">
        <f>'П 11'!AM72</f>
        <v>34</v>
      </c>
      <c r="N64" s="91">
        <f>'П 12'!K72</f>
        <v>6</v>
      </c>
      <c r="O64" s="91">
        <f>'П 13'!N72</f>
        <v>72</v>
      </c>
      <c r="P64" s="91">
        <f>'П 14 '!N72</f>
        <v>61</v>
      </c>
      <c r="Q64" s="91">
        <f>'П 15'!N72</f>
        <v>54</v>
      </c>
      <c r="R64" s="91">
        <f>'П 16'!N72</f>
        <v>12</v>
      </c>
      <c r="S64" s="91">
        <f>'П 17'!N72</f>
        <v>67</v>
      </c>
      <c r="T64" s="91">
        <f>'П 18'!N72</f>
        <v>73</v>
      </c>
      <c r="U64" s="91">
        <f>'П 19'!N72</f>
        <v>63</v>
      </c>
      <c r="V64" s="91">
        <f>'П 20'!L72</f>
        <v>31</v>
      </c>
      <c r="W64" s="91">
        <f>'П 21-годовой'!C72</f>
        <v>63</v>
      </c>
      <c r="X64" s="91">
        <f t="shared" si="0"/>
        <v>981.1724999999999</v>
      </c>
    </row>
    <row r="65" spans="1:24" s="81" customFormat="1" ht="13.5">
      <c r="A65" s="92">
        <v>63</v>
      </c>
      <c r="B65" s="93" t="s">
        <v>62</v>
      </c>
      <c r="C65" s="91">
        <f>'П 1'!Q71</f>
        <v>60</v>
      </c>
      <c r="D65" s="91">
        <f>'П 2'!R73</f>
        <v>48</v>
      </c>
      <c r="E65" s="91">
        <f>'П 3'!N71</f>
        <v>1</v>
      </c>
      <c r="F65" s="91">
        <f>'П 4'!M73</f>
        <v>18</v>
      </c>
      <c r="G65" s="91">
        <f>'П 5'!AD74</f>
        <v>42</v>
      </c>
      <c r="H65" s="91">
        <f>'П 6'!K72</f>
        <v>45</v>
      </c>
      <c r="I65" s="91">
        <f>'П 7'!N74</f>
        <v>52</v>
      </c>
      <c r="J65" s="91">
        <f>'П 8'!R73</f>
        <v>31</v>
      </c>
      <c r="K65" s="91">
        <f>'П 9'!J73</f>
        <v>3</v>
      </c>
      <c r="L65" s="91">
        <f>'П 10'!I73</f>
        <v>10</v>
      </c>
      <c r="M65" s="91">
        <f>'П 11'!AM73</f>
        <v>44</v>
      </c>
      <c r="N65" s="91">
        <f>'П 12'!K73</f>
        <v>43</v>
      </c>
      <c r="O65" s="91">
        <f>'П 13'!N73</f>
        <v>58</v>
      </c>
      <c r="P65" s="91">
        <f>'П 14 '!N73</f>
        <v>13</v>
      </c>
      <c r="Q65" s="91">
        <f>'П 15'!N73</f>
        <v>4</v>
      </c>
      <c r="R65" s="91">
        <f>'П 16'!N73</f>
        <v>27</v>
      </c>
      <c r="S65" s="91">
        <f>'П 17'!N73</f>
        <v>46</v>
      </c>
      <c r="T65" s="91">
        <f>'П 18'!N73</f>
        <v>18</v>
      </c>
      <c r="U65" s="91">
        <f>'П 19'!N73</f>
        <v>63</v>
      </c>
      <c r="V65" s="91">
        <f>'П 20'!L73</f>
        <v>5</v>
      </c>
      <c r="W65" s="91">
        <f>'П 21-годовой'!C73</f>
        <v>37</v>
      </c>
      <c r="X65" s="91">
        <f t="shared" si="0"/>
        <v>679.7175</v>
      </c>
    </row>
    <row r="66" spans="1:24" s="81" customFormat="1" ht="13.5">
      <c r="A66" s="92">
        <v>64</v>
      </c>
      <c r="B66" s="93" t="s">
        <v>63</v>
      </c>
      <c r="C66" s="91">
        <f>'П 1'!Q72</f>
        <v>52</v>
      </c>
      <c r="D66" s="91">
        <f>'П 2'!R74</f>
        <v>45</v>
      </c>
      <c r="E66" s="91">
        <f>'П 3'!N72</f>
        <v>44</v>
      </c>
      <c r="F66" s="91">
        <f>'П 4'!M74</f>
        <v>37</v>
      </c>
      <c r="G66" s="91">
        <f>'П 5'!AD75</f>
        <v>27</v>
      </c>
      <c r="H66" s="91">
        <f>'П 6'!K73</f>
        <v>79</v>
      </c>
      <c r="I66" s="91">
        <f>'П 7'!N75</f>
        <v>38</v>
      </c>
      <c r="J66" s="91">
        <f>'П 8'!R74</f>
        <v>72</v>
      </c>
      <c r="K66" s="91">
        <f>'П 9'!J74</f>
        <v>8</v>
      </c>
      <c r="L66" s="91">
        <f>'П 10'!I74</f>
        <v>26</v>
      </c>
      <c r="M66" s="91">
        <f>'П 11'!AM74</f>
        <v>28</v>
      </c>
      <c r="N66" s="91">
        <f>'П 12'!K74</f>
        <v>74</v>
      </c>
      <c r="O66" s="91">
        <f>'П 13'!N74</f>
        <v>20</v>
      </c>
      <c r="P66" s="91">
        <f>'П 14 '!N74</f>
        <v>12</v>
      </c>
      <c r="Q66" s="91">
        <f>'П 15'!N74</f>
        <v>8</v>
      </c>
      <c r="R66" s="91">
        <f>'П 16'!N74</f>
        <v>64</v>
      </c>
      <c r="S66" s="91">
        <f>'П 17'!N74</f>
        <v>5</v>
      </c>
      <c r="T66" s="91">
        <f>'П 18'!N74</f>
        <v>23</v>
      </c>
      <c r="U66" s="91">
        <f>'П 19'!N74</f>
        <v>63</v>
      </c>
      <c r="V66" s="91">
        <f>'П 20'!L74</f>
        <v>61</v>
      </c>
      <c r="W66" s="91">
        <f>'П 21-годовой'!C74</f>
        <v>46</v>
      </c>
      <c r="X66" s="91">
        <f t="shared" si="0"/>
        <v>846.405</v>
      </c>
    </row>
    <row r="67" spans="1:24" s="81" customFormat="1" ht="13.5">
      <c r="A67" s="92">
        <v>65</v>
      </c>
      <c r="B67" s="93" t="s">
        <v>64</v>
      </c>
      <c r="C67" s="91">
        <f>'П 1'!Q73</f>
        <v>12</v>
      </c>
      <c r="D67" s="91">
        <f>'П 2'!R75</f>
        <v>20</v>
      </c>
      <c r="E67" s="91">
        <f>'П 3'!N73</f>
        <v>53</v>
      </c>
      <c r="F67" s="91">
        <f>'П 4'!M75</f>
        <v>29</v>
      </c>
      <c r="G67" s="91">
        <f>'П 5'!AD76</f>
        <v>42</v>
      </c>
      <c r="H67" s="91">
        <f>'П 6'!K74</f>
        <v>39</v>
      </c>
      <c r="I67" s="91">
        <f>'П 7'!N76</f>
        <v>14</v>
      </c>
      <c r="J67" s="91">
        <f>'П 8'!R75</f>
        <v>27</v>
      </c>
      <c r="K67" s="91">
        <f>'П 9'!J75</f>
        <v>7</v>
      </c>
      <c r="L67" s="91">
        <f>'П 10'!I75</f>
        <v>7</v>
      </c>
      <c r="M67" s="91">
        <f>'П 11'!AM75</f>
        <v>11</v>
      </c>
      <c r="N67" s="91">
        <f>'П 12'!K75</f>
        <v>50</v>
      </c>
      <c r="O67" s="91">
        <f>'П 13'!N75</f>
        <v>30</v>
      </c>
      <c r="P67" s="91">
        <f>'П 14 '!N75</f>
        <v>26</v>
      </c>
      <c r="Q67" s="91">
        <f>'П 15'!N75</f>
        <v>32</v>
      </c>
      <c r="R67" s="91">
        <f>'П 16'!N75</f>
        <v>4</v>
      </c>
      <c r="S67" s="91">
        <f>'П 17'!N75</f>
        <v>5</v>
      </c>
      <c r="T67" s="91">
        <f>'П 18'!N75</f>
        <v>41</v>
      </c>
      <c r="U67" s="91">
        <f>'П 19'!N75</f>
        <v>30</v>
      </c>
      <c r="V67" s="91">
        <f>'П 20'!L75</f>
        <v>3</v>
      </c>
      <c r="W67" s="91">
        <f>'П 21-годовой'!C75</f>
        <v>5</v>
      </c>
      <c r="X67" s="91">
        <f t="shared" si="0"/>
        <v>445.935</v>
      </c>
    </row>
    <row r="68" spans="1:24" s="81" customFormat="1" ht="13.5">
      <c r="A68" s="92">
        <v>66</v>
      </c>
      <c r="B68" s="93" t="s">
        <v>65</v>
      </c>
      <c r="C68" s="91">
        <f>'П 1'!Q74</f>
        <v>54</v>
      </c>
      <c r="D68" s="91">
        <f>'П 2'!R76</f>
        <v>44</v>
      </c>
      <c r="E68" s="91">
        <f>'П 3'!N74</f>
        <v>82</v>
      </c>
      <c r="F68" s="91">
        <f>'П 4'!M76</f>
        <v>82</v>
      </c>
      <c r="G68" s="91">
        <f>'П 5'!AD77</f>
        <v>65</v>
      </c>
      <c r="H68" s="91">
        <f>'П 6'!K75</f>
        <v>62</v>
      </c>
      <c r="I68" s="91">
        <f>'П 7'!N77</f>
        <v>22</v>
      </c>
      <c r="J68" s="91">
        <f>'П 8'!R76</f>
        <v>62</v>
      </c>
      <c r="K68" s="91">
        <f>'П 9'!J76</f>
        <v>82</v>
      </c>
      <c r="L68" s="91">
        <f>'П 10'!I76</f>
        <v>67</v>
      </c>
      <c r="M68" s="91">
        <f>'П 11'!AM76</f>
        <v>56</v>
      </c>
      <c r="N68" s="91">
        <f>'П 12'!K76</f>
        <v>41</v>
      </c>
      <c r="O68" s="91">
        <f>'П 13'!N76</f>
        <v>79</v>
      </c>
      <c r="P68" s="91">
        <f>'П 14 '!N76</f>
        <v>15</v>
      </c>
      <c r="Q68" s="91">
        <f>'П 15'!N76</f>
        <v>71</v>
      </c>
      <c r="R68" s="91">
        <f>'П 16'!N76</f>
        <v>47</v>
      </c>
      <c r="S68" s="91">
        <f>'П 17'!N76</f>
        <v>18</v>
      </c>
      <c r="T68" s="91">
        <f>'П 18'!N76</f>
        <v>66</v>
      </c>
      <c r="U68" s="91">
        <f>'П 19'!N76</f>
        <v>63</v>
      </c>
      <c r="V68" s="91">
        <f>'П 20'!L76</f>
        <v>27</v>
      </c>
      <c r="W68" s="91">
        <f>'П 21-годовой'!C76</f>
        <v>70</v>
      </c>
      <c r="X68" s="91">
        <f aca="true" t="shared" si="1" ref="X68:X84">(0.85*(C68+D68+E68+F68+G68+H68+I68+J68+K68+L68+M68+N68+O68+P68+Q68+R68+S68+T68+U68+V68)*0.05+0.15*W68)*21</f>
        <v>1206.7125</v>
      </c>
    </row>
    <row r="69" spans="1:24" s="81" customFormat="1" ht="13.5">
      <c r="A69" s="92">
        <v>67</v>
      </c>
      <c r="B69" s="93" t="s">
        <v>66</v>
      </c>
      <c r="C69" s="91">
        <f>'П 1'!Q75</f>
        <v>56</v>
      </c>
      <c r="D69" s="91">
        <f>'П 2'!R77</f>
        <v>41</v>
      </c>
      <c r="E69" s="91">
        <f>'П 3'!N75</f>
        <v>49</v>
      </c>
      <c r="F69" s="91">
        <f>'П 4'!M77</f>
        <v>6</v>
      </c>
      <c r="G69" s="91">
        <f>'П 5'!AD78</f>
        <v>57</v>
      </c>
      <c r="H69" s="91">
        <f>'П 6'!K76</f>
        <v>2</v>
      </c>
      <c r="I69" s="91">
        <f>'П 7'!N78</f>
        <v>42</v>
      </c>
      <c r="J69" s="91">
        <f>'П 8'!R77</f>
        <v>34</v>
      </c>
      <c r="K69" s="91">
        <f>'П 9'!J77</f>
        <v>51</v>
      </c>
      <c r="L69" s="91">
        <f>'П 10'!I77</f>
        <v>76</v>
      </c>
      <c r="M69" s="91">
        <f>'П 11'!AM77</f>
        <v>73</v>
      </c>
      <c r="N69" s="91">
        <f>'П 12'!K77</f>
        <v>79</v>
      </c>
      <c r="O69" s="91">
        <f>'П 13'!N77</f>
        <v>28</v>
      </c>
      <c r="P69" s="91">
        <f>'П 14 '!N77</f>
        <v>6</v>
      </c>
      <c r="Q69" s="91">
        <f>'П 15'!N77</f>
        <v>48</v>
      </c>
      <c r="R69" s="91">
        <f>'П 16'!N77</f>
        <v>61</v>
      </c>
      <c r="S69" s="91">
        <f>'П 17'!N77</f>
        <v>58</v>
      </c>
      <c r="T69" s="91">
        <f>'П 18'!N77</f>
        <v>13</v>
      </c>
      <c r="U69" s="91">
        <f>'П 19'!N77</f>
        <v>63</v>
      </c>
      <c r="V69" s="91">
        <f>'П 20'!L77</f>
        <v>21</v>
      </c>
      <c r="W69" s="91">
        <f>'П 21-годовой'!C77</f>
        <v>8</v>
      </c>
      <c r="X69" s="91">
        <f t="shared" si="1"/>
        <v>796.32</v>
      </c>
    </row>
    <row r="70" spans="1:24" s="81" customFormat="1" ht="13.5">
      <c r="A70" s="92">
        <v>68</v>
      </c>
      <c r="B70" s="93" t="s">
        <v>67</v>
      </c>
      <c r="C70" s="91">
        <f>'П 1'!Q76</f>
        <v>18</v>
      </c>
      <c r="D70" s="91">
        <f>'П 2'!R78</f>
        <v>82</v>
      </c>
      <c r="E70" s="91">
        <f>'П 3'!N76</f>
        <v>26</v>
      </c>
      <c r="F70" s="91">
        <f>'П 4'!M78</f>
        <v>76</v>
      </c>
      <c r="G70" s="91">
        <f>'П 5'!AD79</f>
        <v>21</v>
      </c>
      <c r="H70" s="91">
        <f>'П 6'!K77</f>
        <v>34</v>
      </c>
      <c r="I70" s="91">
        <f>'П 7'!N79</f>
        <v>15</v>
      </c>
      <c r="J70" s="91">
        <f>'П 8'!R78</f>
        <v>71</v>
      </c>
      <c r="K70" s="91">
        <f>'П 9'!J78</f>
        <v>28</v>
      </c>
      <c r="L70" s="91">
        <f>'П 10'!I78</f>
        <v>62</v>
      </c>
      <c r="M70" s="91">
        <f>'П 11'!AM78</f>
        <v>36</v>
      </c>
      <c r="N70" s="91">
        <f>'П 12'!K78</f>
        <v>68</v>
      </c>
      <c r="O70" s="91">
        <f>'П 13'!N78</f>
        <v>50</v>
      </c>
      <c r="P70" s="91">
        <f>'П 14 '!N78</f>
        <v>82</v>
      </c>
      <c r="Q70" s="91">
        <f>'П 15'!N78</f>
        <v>12</v>
      </c>
      <c r="R70" s="91">
        <f>'П 16'!N78</f>
        <v>54</v>
      </c>
      <c r="S70" s="91">
        <f>'П 17'!N78</f>
        <v>9</v>
      </c>
      <c r="T70" s="91">
        <f>'П 18'!N78</f>
        <v>60</v>
      </c>
      <c r="U70" s="91">
        <f>'П 19'!N78</f>
        <v>63</v>
      </c>
      <c r="V70" s="91">
        <f>'П 20'!L78</f>
        <v>38</v>
      </c>
      <c r="W70" s="91">
        <f>'П 21-годовой'!C78</f>
        <v>78</v>
      </c>
      <c r="X70" s="91">
        <f t="shared" si="1"/>
        <v>1053.4125000000001</v>
      </c>
    </row>
    <row r="71" spans="1:24" s="81" customFormat="1" ht="13.5">
      <c r="A71" s="92">
        <v>69</v>
      </c>
      <c r="B71" s="93" t="s">
        <v>68</v>
      </c>
      <c r="C71" s="91">
        <f>'П 1'!Q77</f>
        <v>47</v>
      </c>
      <c r="D71" s="91">
        <f>'П 2'!R79</f>
        <v>57</v>
      </c>
      <c r="E71" s="91">
        <f>'П 3'!N77</f>
        <v>61</v>
      </c>
      <c r="F71" s="91">
        <f>'П 4'!M79</f>
        <v>79</v>
      </c>
      <c r="G71" s="91">
        <f>'П 5'!AD80</f>
        <v>80</v>
      </c>
      <c r="H71" s="91">
        <f>'П 6'!K78</f>
        <v>81</v>
      </c>
      <c r="I71" s="91">
        <f>'П 7'!N80</f>
        <v>40</v>
      </c>
      <c r="J71" s="91">
        <f>'П 8'!R79</f>
        <v>46</v>
      </c>
      <c r="K71" s="91">
        <f>'П 9'!J79</f>
        <v>22</v>
      </c>
      <c r="L71" s="91">
        <f>'П 10'!I79</f>
        <v>72</v>
      </c>
      <c r="M71" s="91">
        <f>'П 11'!AM79</f>
        <v>78</v>
      </c>
      <c r="N71" s="91">
        <f>'П 12'!K79</f>
        <v>65</v>
      </c>
      <c r="O71" s="91">
        <f>'П 13'!N79</f>
        <v>53</v>
      </c>
      <c r="P71" s="91">
        <f>'П 14 '!N79</f>
        <v>49</v>
      </c>
      <c r="Q71" s="91">
        <f>'П 15'!N79</f>
        <v>38</v>
      </c>
      <c r="R71" s="91">
        <f>'П 16'!N79</f>
        <v>32</v>
      </c>
      <c r="S71" s="91">
        <f>'П 17'!N79</f>
        <v>42</v>
      </c>
      <c r="T71" s="91">
        <f>'П 18'!N79</f>
        <v>1</v>
      </c>
      <c r="U71" s="91">
        <f>'П 19'!N79</f>
        <v>63</v>
      </c>
      <c r="V71" s="91">
        <f>'П 20'!L79</f>
        <v>69</v>
      </c>
      <c r="W71" s="91">
        <f>'П 21-годовой'!C79</f>
        <v>58</v>
      </c>
      <c r="X71" s="91">
        <f t="shared" si="1"/>
        <v>1142.1375</v>
      </c>
    </row>
    <row r="72" spans="1:24" s="81" customFormat="1" ht="13.5">
      <c r="A72" s="92">
        <v>70</v>
      </c>
      <c r="B72" s="93" t="s">
        <v>69</v>
      </c>
      <c r="C72" s="91">
        <f>'П 1'!Q78</f>
        <v>18</v>
      </c>
      <c r="D72" s="91">
        <f>'П 2'!R80</f>
        <v>69</v>
      </c>
      <c r="E72" s="91">
        <f>'П 3'!N78</f>
        <v>7</v>
      </c>
      <c r="F72" s="91">
        <f>'П 4'!M80</f>
        <v>53</v>
      </c>
      <c r="G72" s="91">
        <f>'П 5'!AD81</f>
        <v>52</v>
      </c>
      <c r="H72" s="91">
        <f>'П 6'!K79</f>
        <v>13</v>
      </c>
      <c r="I72" s="91">
        <f>'П 7'!N81</f>
        <v>72</v>
      </c>
      <c r="J72" s="91">
        <f>'П 8'!R80</f>
        <v>80</v>
      </c>
      <c r="K72" s="91">
        <f>'П 9'!J80</f>
        <v>18</v>
      </c>
      <c r="L72" s="91">
        <f>'П 10'!I80</f>
        <v>15</v>
      </c>
      <c r="M72" s="91">
        <f>'П 11'!AM80</f>
        <v>10</v>
      </c>
      <c r="N72" s="91">
        <f>'П 12'!K80</f>
        <v>22</v>
      </c>
      <c r="O72" s="91">
        <f>'П 13'!N80</f>
        <v>3</v>
      </c>
      <c r="P72" s="91">
        <f>'П 14 '!N80</f>
        <v>25</v>
      </c>
      <c r="Q72" s="91">
        <f>'П 15'!N80</f>
        <v>10</v>
      </c>
      <c r="R72" s="91">
        <f>'П 16'!N80</f>
        <v>52</v>
      </c>
      <c r="S72" s="91">
        <f>'П 17'!N80</f>
        <v>25</v>
      </c>
      <c r="T72" s="91">
        <f>'П 18'!N80</f>
        <v>45</v>
      </c>
      <c r="U72" s="91">
        <f>'П 19'!N80</f>
        <v>31</v>
      </c>
      <c r="V72" s="91">
        <f>'П 20'!L80</f>
        <v>66</v>
      </c>
      <c r="W72" s="91">
        <f>'П 21-годовой'!C80</f>
        <v>30</v>
      </c>
      <c r="X72" s="91">
        <f t="shared" si="1"/>
        <v>706.755</v>
      </c>
    </row>
    <row r="73" spans="1:24" s="81" customFormat="1" ht="13.5">
      <c r="A73" s="92">
        <v>71</v>
      </c>
      <c r="B73" s="93" t="s">
        <v>70</v>
      </c>
      <c r="C73" s="91">
        <f>'П 1'!Q79</f>
        <v>14</v>
      </c>
      <c r="D73" s="91">
        <f>'П 2'!R81</f>
        <v>36</v>
      </c>
      <c r="E73" s="91">
        <f>'П 3'!N79</f>
        <v>63</v>
      </c>
      <c r="F73" s="91">
        <f>'П 4'!M81</f>
        <v>15</v>
      </c>
      <c r="G73" s="91">
        <f>'П 5'!AD82</f>
        <v>30</v>
      </c>
      <c r="H73" s="91">
        <f>'П 6'!K80</f>
        <v>38</v>
      </c>
      <c r="I73" s="91">
        <f>'П 7'!N82</f>
        <v>60</v>
      </c>
      <c r="J73" s="91">
        <f>'П 8'!R81</f>
        <v>24</v>
      </c>
      <c r="K73" s="91">
        <f>'П 9'!J81</f>
        <v>68</v>
      </c>
      <c r="L73" s="91">
        <f>'П 10'!I81</f>
        <v>5</v>
      </c>
      <c r="M73" s="91">
        <f>'П 11'!AM81</f>
        <v>20</v>
      </c>
      <c r="N73" s="91">
        <f>'П 12'!K81</f>
        <v>36</v>
      </c>
      <c r="O73" s="91">
        <f>'П 13'!N81</f>
        <v>43</v>
      </c>
      <c r="P73" s="91">
        <f>'П 14 '!N81</f>
        <v>10</v>
      </c>
      <c r="Q73" s="91">
        <f>'П 15'!N81</f>
        <v>22</v>
      </c>
      <c r="R73" s="91">
        <f>'П 16'!N81</f>
        <v>25</v>
      </c>
      <c r="S73" s="91">
        <f>'П 17'!N81</f>
        <v>50</v>
      </c>
      <c r="T73" s="91">
        <f>'П 18'!N81</f>
        <v>62</v>
      </c>
      <c r="U73" s="91">
        <f>'П 19'!N81</f>
        <v>34</v>
      </c>
      <c r="V73" s="91">
        <f>'П 20'!L81</f>
        <v>51</v>
      </c>
      <c r="W73" s="91">
        <f>'П 21-годовой'!C81</f>
        <v>16</v>
      </c>
      <c r="X73" s="91">
        <f t="shared" si="1"/>
        <v>680.505</v>
      </c>
    </row>
    <row r="74" spans="1:24" s="81" customFormat="1" ht="13.5">
      <c r="A74" s="92">
        <v>72</v>
      </c>
      <c r="B74" s="93" t="s">
        <v>71</v>
      </c>
      <c r="C74" s="91">
        <f>'П 1'!Q80</f>
        <v>23</v>
      </c>
      <c r="D74" s="91">
        <f>'П 2'!R82</f>
        <v>29</v>
      </c>
      <c r="E74" s="91">
        <f>'П 3'!N80</f>
        <v>9</v>
      </c>
      <c r="F74" s="91">
        <f>'П 4'!M82</f>
        <v>9</v>
      </c>
      <c r="G74" s="91">
        <f>'П 5'!AD83</f>
        <v>72</v>
      </c>
      <c r="H74" s="91">
        <f>'П 6'!K81</f>
        <v>12</v>
      </c>
      <c r="I74" s="91">
        <f>'П 7'!N83</f>
        <v>10</v>
      </c>
      <c r="J74" s="91">
        <f>'П 8'!R82</f>
        <v>46</v>
      </c>
      <c r="K74" s="91">
        <f>'П 9'!J82</f>
        <v>15</v>
      </c>
      <c r="L74" s="91">
        <f>'П 10'!I82</f>
        <v>23</v>
      </c>
      <c r="M74" s="91">
        <f>'П 11'!AM82</f>
        <v>57</v>
      </c>
      <c r="N74" s="91">
        <f>'П 12'!K82</f>
        <v>1</v>
      </c>
      <c r="O74" s="91">
        <f>'П 13'!N82</f>
        <v>26</v>
      </c>
      <c r="P74" s="91">
        <f>'П 14 '!N82</f>
        <v>51</v>
      </c>
      <c r="Q74" s="91">
        <f>'П 15'!N82</f>
        <v>41</v>
      </c>
      <c r="R74" s="91">
        <f>'П 16'!N82</f>
        <v>16</v>
      </c>
      <c r="S74" s="91">
        <f>'П 17'!N82</f>
        <v>2</v>
      </c>
      <c r="T74" s="91">
        <f>'П 18'!N82</f>
        <v>4</v>
      </c>
      <c r="U74" s="91">
        <f>'П 19'!N82</f>
        <v>28</v>
      </c>
      <c r="V74" s="91">
        <f>'П 20'!L82</f>
        <v>78</v>
      </c>
      <c r="W74" s="91">
        <f>'П 21-годовой'!C82</f>
        <v>22</v>
      </c>
      <c r="X74" s="91">
        <f t="shared" si="1"/>
        <v>561.96</v>
      </c>
    </row>
    <row r="75" spans="1:24" s="81" customFormat="1" ht="13.5">
      <c r="A75" s="92">
        <v>73</v>
      </c>
      <c r="B75" s="93" t="s">
        <v>72</v>
      </c>
      <c r="C75" s="91">
        <f>'П 1'!Q81</f>
        <v>31</v>
      </c>
      <c r="D75" s="91">
        <f>'П 2'!R83</f>
        <v>64</v>
      </c>
      <c r="E75" s="91">
        <f>'П 3'!N81</f>
        <v>17</v>
      </c>
      <c r="F75" s="91">
        <f>'П 4'!M83</f>
        <v>28</v>
      </c>
      <c r="G75" s="91">
        <f>'П 5'!AD84</f>
        <v>42</v>
      </c>
      <c r="H75" s="91">
        <f>'П 6'!K82</f>
        <v>76</v>
      </c>
      <c r="I75" s="91">
        <f>'П 7'!N84</f>
        <v>44</v>
      </c>
      <c r="J75" s="91">
        <f>'П 8'!R83</f>
        <v>60</v>
      </c>
      <c r="K75" s="91">
        <f>'П 9'!J83</f>
        <v>34</v>
      </c>
      <c r="L75" s="91">
        <f>'П 10'!I83</f>
        <v>13</v>
      </c>
      <c r="M75" s="91">
        <f>'П 11'!AM83</f>
        <v>40</v>
      </c>
      <c r="N75" s="91">
        <f>'П 12'!K83</f>
        <v>28</v>
      </c>
      <c r="O75" s="91">
        <f>'П 13'!N83</f>
        <v>5</v>
      </c>
      <c r="P75" s="91">
        <f>'П 14 '!N83</f>
        <v>19</v>
      </c>
      <c r="Q75" s="91">
        <f>'П 15'!N83</f>
        <v>49</v>
      </c>
      <c r="R75" s="91">
        <f>'П 16'!N83</f>
        <v>8</v>
      </c>
      <c r="S75" s="91">
        <f>'П 17'!N83</f>
        <v>62</v>
      </c>
      <c r="T75" s="91">
        <f>'П 18'!N83</f>
        <v>69</v>
      </c>
      <c r="U75" s="91">
        <f>'П 19'!N83</f>
        <v>63</v>
      </c>
      <c r="V75" s="91">
        <f>'П 20'!L83</f>
        <v>55</v>
      </c>
      <c r="W75" s="91">
        <f>'П 21-годовой'!C83</f>
        <v>26</v>
      </c>
      <c r="X75" s="91">
        <f t="shared" si="1"/>
        <v>802.1474999999999</v>
      </c>
    </row>
    <row r="76" spans="1:24" s="81" customFormat="1" ht="13.5">
      <c r="A76" s="92">
        <v>74</v>
      </c>
      <c r="B76" s="93" t="s">
        <v>73</v>
      </c>
      <c r="C76" s="91">
        <f>'П 1'!Q82</f>
        <v>31</v>
      </c>
      <c r="D76" s="91">
        <f>'П 2'!R84</f>
        <v>16</v>
      </c>
      <c r="E76" s="91">
        <f>'П 3'!N82</f>
        <v>62</v>
      </c>
      <c r="F76" s="91">
        <f>'П 4'!M84</f>
        <v>50</v>
      </c>
      <c r="G76" s="91">
        <f>'П 5'!AD85</f>
        <v>35</v>
      </c>
      <c r="H76" s="91">
        <f>'П 6'!K83</f>
        <v>13</v>
      </c>
      <c r="I76" s="91">
        <f>'П 7'!N85</f>
        <v>21</v>
      </c>
      <c r="J76" s="91">
        <f>'П 8'!R84</f>
        <v>32</v>
      </c>
      <c r="K76" s="91">
        <f>'П 9'!J84</f>
        <v>39</v>
      </c>
      <c r="L76" s="91">
        <f>'П 10'!I84</f>
        <v>65</v>
      </c>
      <c r="M76" s="91">
        <f>'П 11'!AM84</f>
        <v>14</v>
      </c>
      <c r="N76" s="91">
        <f>'П 12'!K84</f>
        <v>21</v>
      </c>
      <c r="O76" s="91">
        <f>'П 13'!N84</f>
        <v>27</v>
      </c>
      <c r="P76" s="91">
        <f>'П 14 '!N84</f>
        <v>20</v>
      </c>
      <c r="Q76" s="91">
        <f>'П 15'!N84</f>
        <v>61</v>
      </c>
      <c r="R76" s="91">
        <f>'П 16'!N84</f>
        <v>41</v>
      </c>
      <c r="S76" s="91">
        <f>'П 17'!N84</f>
        <v>24</v>
      </c>
      <c r="T76" s="91">
        <f>'П 18'!N84</f>
        <v>64</v>
      </c>
      <c r="U76" s="91">
        <f>'П 19'!N84</f>
        <v>63</v>
      </c>
      <c r="V76" s="91">
        <f>'П 20'!L84</f>
        <v>56</v>
      </c>
      <c r="W76" s="91">
        <f>'П 21-годовой'!C84</f>
        <v>32</v>
      </c>
      <c r="X76" s="91">
        <f t="shared" si="1"/>
        <v>774.6374999999999</v>
      </c>
    </row>
    <row r="77" spans="1:24" s="81" customFormat="1" ht="13.5">
      <c r="A77" s="92">
        <v>75</v>
      </c>
      <c r="B77" s="93" t="s">
        <v>74</v>
      </c>
      <c r="C77" s="91">
        <f>'П 1'!Q83</f>
        <v>63</v>
      </c>
      <c r="D77" s="91">
        <f>'П 2'!R85</f>
        <v>12</v>
      </c>
      <c r="E77" s="91">
        <f>'П 3'!N83</f>
        <v>67</v>
      </c>
      <c r="F77" s="91">
        <f>'П 4'!M85</f>
        <v>45</v>
      </c>
      <c r="G77" s="91">
        <f>'П 5'!AD86</f>
        <v>18</v>
      </c>
      <c r="H77" s="91">
        <f>'П 6'!K84</f>
        <v>19</v>
      </c>
      <c r="I77" s="91">
        <f>'П 7'!N86</f>
        <v>54</v>
      </c>
      <c r="J77" s="91">
        <f>'П 8'!R85</f>
        <v>1</v>
      </c>
      <c r="K77" s="91">
        <f>'П 9'!J85</f>
        <v>80</v>
      </c>
      <c r="L77" s="91">
        <f>'П 10'!I85</f>
        <v>20</v>
      </c>
      <c r="M77" s="91">
        <f>'П 11'!AM85</f>
        <v>26</v>
      </c>
      <c r="N77" s="91">
        <f>'П 12'!K85</f>
        <v>48</v>
      </c>
      <c r="O77" s="91">
        <f>'П 13'!N85</f>
        <v>6</v>
      </c>
      <c r="P77" s="91">
        <f>'П 14 '!N85</f>
        <v>32</v>
      </c>
      <c r="Q77" s="91">
        <f>'П 15'!N85</f>
        <v>72</v>
      </c>
      <c r="R77" s="91">
        <f>'П 16'!N85</f>
        <v>21</v>
      </c>
      <c r="S77" s="91">
        <f>'П 17'!N85</f>
        <v>3</v>
      </c>
      <c r="T77" s="91">
        <f>'П 18'!N85</f>
        <v>12</v>
      </c>
      <c r="U77" s="91">
        <f>'П 19'!N85</f>
        <v>41</v>
      </c>
      <c r="V77" s="91">
        <f>'П 20'!L85</f>
        <v>48</v>
      </c>
      <c r="W77" s="91">
        <f>'П 21-годовой'!C85</f>
        <v>42</v>
      </c>
      <c r="X77" s="91">
        <f t="shared" si="1"/>
        <v>746.34</v>
      </c>
    </row>
    <row r="78" spans="1:24" s="81" customFormat="1" ht="13.5">
      <c r="A78" s="92">
        <v>76</v>
      </c>
      <c r="B78" s="93" t="s">
        <v>75</v>
      </c>
      <c r="C78" s="91">
        <f>'П 1'!Q84</f>
        <v>8</v>
      </c>
      <c r="D78" s="91">
        <f>'П 2'!R86</f>
        <v>17</v>
      </c>
      <c r="E78" s="91">
        <f>'П 3'!N84</f>
        <v>60</v>
      </c>
      <c r="F78" s="91">
        <f>'П 4'!M86</f>
        <v>59</v>
      </c>
      <c r="G78" s="91">
        <f>'П 5'!AD87</f>
        <v>28</v>
      </c>
      <c r="H78" s="91">
        <f>'П 6'!K85</f>
        <v>10</v>
      </c>
      <c r="I78" s="91">
        <f>'П 7'!N87</f>
        <v>4</v>
      </c>
      <c r="J78" s="91">
        <f>'П 8'!R86</f>
        <v>17</v>
      </c>
      <c r="K78" s="91">
        <f>'П 9'!J86</f>
        <v>33</v>
      </c>
      <c r="L78" s="91">
        <f>'П 10'!I86</f>
        <v>55</v>
      </c>
      <c r="M78" s="91">
        <f>'П 11'!AM86</f>
        <v>31</v>
      </c>
      <c r="N78" s="91">
        <f>'П 12'!K86</f>
        <v>17</v>
      </c>
      <c r="O78" s="91">
        <f>'П 13'!N86</f>
        <v>19</v>
      </c>
      <c r="P78" s="91">
        <f>'П 14 '!N86</f>
        <v>3</v>
      </c>
      <c r="Q78" s="91">
        <f>'П 15'!N86</f>
        <v>25</v>
      </c>
      <c r="R78" s="91">
        <f>'П 16'!N86</f>
        <v>65</v>
      </c>
      <c r="S78" s="91">
        <f>'П 17'!N86</f>
        <v>66</v>
      </c>
      <c r="T78" s="91">
        <f>'П 18'!N86</f>
        <v>55</v>
      </c>
      <c r="U78" s="91">
        <f>'П 19'!N86</f>
        <v>26</v>
      </c>
      <c r="V78" s="91">
        <f>'П 20'!L86</f>
        <v>42</v>
      </c>
      <c r="W78" s="91">
        <f>'П 21-годовой'!C86</f>
        <v>3</v>
      </c>
      <c r="X78" s="91">
        <f t="shared" si="1"/>
        <v>580.6500000000001</v>
      </c>
    </row>
    <row r="79" spans="1:24" s="81" customFormat="1" ht="13.5">
      <c r="A79" s="92">
        <v>77</v>
      </c>
      <c r="B79" s="93" t="s">
        <v>76</v>
      </c>
      <c r="C79" s="91">
        <f>'П 1'!Q85</f>
        <v>44</v>
      </c>
      <c r="D79" s="91">
        <f>'П 2'!R87</f>
        <v>3</v>
      </c>
      <c r="E79" s="91">
        <f>'П 3'!N85</f>
        <v>41</v>
      </c>
      <c r="F79" s="91">
        <f>'П 4'!M87</f>
        <v>65</v>
      </c>
      <c r="G79" s="91">
        <f>'П 5'!AD88</f>
        <v>39</v>
      </c>
      <c r="H79" s="91">
        <f>'П 6'!K86</f>
        <v>54</v>
      </c>
      <c r="I79" s="91">
        <f>'П 7'!N88</f>
        <v>73</v>
      </c>
      <c r="J79" s="91">
        <f>'П 8'!R87</f>
        <v>10</v>
      </c>
      <c r="K79" s="91">
        <f>'П 9'!J87</f>
        <v>64</v>
      </c>
      <c r="L79" s="91">
        <f>'П 10'!I87</f>
        <v>81</v>
      </c>
      <c r="M79" s="91">
        <f>'П 11'!AM87</f>
        <v>58</v>
      </c>
      <c r="N79" s="91">
        <f>'П 12'!K87</f>
        <v>44</v>
      </c>
      <c r="O79" s="91">
        <f>'П 13'!N87</f>
        <v>68</v>
      </c>
      <c r="P79" s="91">
        <f>'П 14 '!N87</f>
        <v>7</v>
      </c>
      <c r="Q79" s="91">
        <f>'П 15'!N87</f>
        <v>82</v>
      </c>
      <c r="R79" s="91">
        <f>'П 16'!N87</f>
        <v>82</v>
      </c>
      <c r="S79" s="91">
        <f>'П 17'!N87</f>
        <v>28</v>
      </c>
      <c r="T79" s="91">
        <f>'П 18'!N87</f>
        <v>33</v>
      </c>
      <c r="U79" s="91">
        <f>'П 19'!N87</f>
        <v>32</v>
      </c>
      <c r="V79" s="91">
        <f>'П 20'!L87</f>
        <v>51</v>
      </c>
      <c r="W79" s="91">
        <f>'П 21-годовой'!C87</f>
        <v>81</v>
      </c>
      <c r="X79" s="91">
        <f t="shared" si="1"/>
        <v>1111.0575</v>
      </c>
    </row>
    <row r="80" spans="1:24" s="81" customFormat="1" ht="13.5">
      <c r="A80" s="92">
        <v>78</v>
      </c>
      <c r="B80" s="93" t="s">
        <v>77</v>
      </c>
      <c r="C80" s="91">
        <f>'П 1'!Q86</f>
        <v>4</v>
      </c>
      <c r="D80" s="91">
        <f>'П 2'!R88</f>
        <v>27</v>
      </c>
      <c r="E80" s="91">
        <f>'П 3'!N86</f>
        <v>10</v>
      </c>
      <c r="F80" s="91">
        <f>'П 4'!M88</f>
        <v>48</v>
      </c>
      <c r="G80" s="91">
        <f>'П 5'!AD89</f>
        <v>33</v>
      </c>
      <c r="H80" s="91">
        <f>'П 6'!K87</f>
        <v>17</v>
      </c>
      <c r="I80" s="91">
        <f>'П 7'!N89</f>
        <v>1</v>
      </c>
      <c r="J80" s="91">
        <f>'П 8'!R88</f>
        <v>16</v>
      </c>
      <c r="K80" s="91">
        <f>'П 9'!J88</f>
        <v>22</v>
      </c>
      <c r="L80" s="91">
        <f>'П 10'!I88</f>
        <v>16</v>
      </c>
      <c r="M80" s="91">
        <f>'П 11'!AM88</f>
        <v>8</v>
      </c>
      <c r="N80" s="91">
        <f>'П 12'!K88</f>
        <v>11</v>
      </c>
      <c r="O80" s="91">
        <f>'П 13'!N88</f>
        <v>38</v>
      </c>
      <c r="P80" s="91">
        <f>'П 14 '!N88</f>
        <v>37</v>
      </c>
      <c r="Q80" s="91">
        <f>'П 15'!N88</f>
        <v>5</v>
      </c>
      <c r="R80" s="91">
        <f>'П 16'!N88</f>
        <v>15</v>
      </c>
      <c r="S80" s="91">
        <f>'П 17'!N88</f>
        <v>27</v>
      </c>
      <c r="T80" s="91">
        <f>'П 18'!N88</f>
        <v>22</v>
      </c>
      <c r="U80" s="91">
        <f>'П 19'!N88</f>
        <v>5</v>
      </c>
      <c r="V80" s="91">
        <f>'П 20'!L88</f>
        <v>22</v>
      </c>
      <c r="W80" s="91">
        <f>'П 21-годовой'!C88</f>
        <v>13</v>
      </c>
      <c r="X80" s="91">
        <f t="shared" si="1"/>
        <v>383.67</v>
      </c>
    </row>
    <row r="81" spans="1:24" s="81" customFormat="1" ht="13.5">
      <c r="A81" s="92">
        <v>79</v>
      </c>
      <c r="B81" s="93" t="s">
        <v>78</v>
      </c>
      <c r="C81" s="91">
        <f>'П 1'!Q87</f>
        <v>70</v>
      </c>
      <c r="D81" s="91">
        <f>'П 2'!R89</f>
        <v>1</v>
      </c>
      <c r="E81" s="91">
        <f>'П 3'!N87</f>
        <v>82</v>
      </c>
      <c r="F81" s="91">
        <f>'П 4'!M89</f>
        <v>65</v>
      </c>
      <c r="G81" s="91">
        <f>'П 5'!AD90</f>
        <v>57</v>
      </c>
      <c r="H81" s="91">
        <f>'П 6'!K88</f>
        <v>20</v>
      </c>
      <c r="I81" s="91">
        <f>'П 7'!N90</f>
        <v>73</v>
      </c>
      <c r="J81" s="91">
        <f>'П 8'!R89</f>
        <v>5</v>
      </c>
      <c r="K81" s="91">
        <f>'П 9'!J89</f>
        <v>82</v>
      </c>
      <c r="L81" s="91">
        <f>'П 10'!I89</f>
        <v>81</v>
      </c>
      <c r="M81" s="91">
        <f>'П 11'!AM89</f>
        <v>81</v>
      </c>
      <c r="N81" s="91">
        <f>'П 12'!K89</f>
        <v>29</v>
      </c>
      <c r="O81" s="91">
        <f>'П 13'!N89</f>
        <v>37</v>
      </c>
      <c r="P81" s="91">
        <f>'П 14 '!N89</f>
        <v>16</v>
      </c>
      <c r="Q81" s="91">
        <f>'П 15'!N89</f>
        <v>82</v>
      </c>
      <c r="R81" s="91">
        <f>'П 16'!N89</f>
        <v>81</v>
      </c>
      <c r="S81" s="91">
        <f>'П 17'!N89</f>
        <v>82</v>
      </c>
      <c r="T81" s="91">
        <f>'П 18'!N89</f>
        <v>51</v>
      </c>
      <c r="U81" s="91">
        <f>'П 19'!N89</f>
        <v>63</v>
      </c>
      <c r="V81" s="91">
        <f>'П 20'!L89</f>
        <v>69</v>
      </c>
      <c r="W81" s="91">
        <f>'П 21-годовой'!C89</f>
        <v>76</v>
      </c>
      <c r="X81" s="91">
        <f t="shared" si="1"/>
        <v>1245.2475</v>
      </c>
    </row>
    <row r="82" spans="1:24" s="81" customFormat="1" ht="13.5">
      <c r="A82" s="92">
        <v>80</v>
      </c>
      <c r="B82" s="93" t="s">
        <v>79</v>
      </c>
      <c r="C82" s="91">
        <f>'П 1'!Q88</f>
        <v>15</v>
      </c>
      <c r="D82" s="91">
        <f>'П 2'!R90</f>
        <v>57</v>
      </c>
      <c r="E82" s="91">
        <f>'П 3'!N88</f>
        <v>69</v>
      </c>
      <c r="F82" s="91">
        <f>'П 4'!M90</f>
        <v>57</v>
      </c>
      <c r="G82" s="91">
        <f>'П 5'!AD91</f>
        <v>78</v>
      </c>
      <c r="H82" s="91">
        <f>'П 6'!K89</f>
        <v>22</v>
      </c>
      <c r="I82" s="91">
        <f>'П 7'!N91</f>
        <v>24</v>
      </c>
      <c r="J82" s="91">
        <f>'П 8'!R90</f>
        <v>29</v>
      </c>
      <c r="K82" s="91">
        <f>'П 9'!J90</f>
        <v>45</v>
      </c>
      <c r="L82" s="91">
        <f>'П 10'!I90</f>
        <v>45</v>
      </c>
      <c r="M82" s="91">
        <f>'П 11'!AM90</f>
        <v>74</v>
      </c>
      <c r="N82" s="91">
        <f>'П 12'!K90</f>
        <v>5</v>
      </c>
      <c r="O82" s="91">
        <f>'П 13'!N90</f>
        <v>54</v>
      </c>
      <c r="P82" s="91">
        <f>'П 14 '!N90</f>
        <v>8</v>
      </c>
      <c r="Q82" s="91">
        <f>'П 15'!N90</f>
        <v>50</v>
      </c>
      <c r="R82" s="91">
        <f>'П 16'!N90</f>
        <v>79</v>
      </c>
      <c r="S82" s="91">
        <f>'П 17'!N90</f>
        <v>76</v>
      </c>
      <c r="T82" s="91">
        <f>'П 18'!N90</f>
        <v>47</v>
      </c>
      <c r="U82" s="91">
        <f>'П 19'!N90</f>
        <v>63</v>
      </c>
      <c r="V82" s="91">
        <f>'П 20'!L90</f>
        <v>78</v>
      </c>
      <c r="W82" s="91">
        <f>'П 21-годовой'!C90</f>
        <v>33</v>
      </c>
      <c r="X82" s="91">
        <f t="shared" si="1"/>
        <v>974.1375</v>
      </c>
    </row>
    <row r="83" spans="1:24" s="81" customFormat="1" ht="13.5">
      <c r="A83" s="92">
        <v>81</v>
      </c>
      <c r="B83" s="93" t="s">
        <v>80</v>
      </c>
      <c r="C83" s="91">
        <f>'П 1'!Q89</f>
        <v>67</v>
      </c>
      <c r="D83" s="91">
        <f>'П 2'!R91</f>
        <v>13</v>
      </c>
      <c r="E83" s="91">
        <f>'П 3'!N89</f>
        <v>82</v>
      </c>
      <c r="F83" s="91">
        <f>'П 4'!M91</f>
        <v>72</v>
      </c>
      <c r="G83" s="91">
        <f>'П 5'!AD92</f>
        <v>61</v>
      </c>
      <c r="H83" s="91">
        <f>'П 6'!K90</f>
        <v>16</v>
      </c>
      <c r="I83" s="91">
        <f>'П 7'!N92</f>
        <v>39</v>
      </c>
      <c r="J83" s="91">
        <f>'П 8'!R91</f>
        <v>30</v>
      </c>
      <c r="K83" s="91">
        <f>'П 9'!J91</f>
        <v>72</v>
      </c>
      <c r="L83" s="91">
        <f>'П 10'!I91</f>
        <v>73</v>
      </c>
      <c r="M83" s="91">
        <f>'П 11'!AM91</f>
        <v>60</v>
      </c>
      <c r="N83" s="91">
        <f>'П 12'!K91</f>
        <v>27</v>
      </c>
      <c r="O83" s="91">
        <f>'П 13'!N91</f>
        <v>25</v>
      </c>
      <c r="P83" s="91">
        <f>'П 14 '!N91</f>
        <v>40</v>
      </c>
      <c r="Q83" s="91">
        <f>'П 15'!N91</f>
        <v>82</v>
      </c>
      <c r="R83" s="91">
        <f>'П 16'!N91</f>
        <v>75</v>
      </c>
      <c r="S83" s="91">
        <f>'П 17'!N91</f>
        <v>36</v>
      </c>
      <c r="T83" s="91">
        <f>'П 18'!N91</f>
        <v>21</v>
      </c>
      <c r="U83" s="91">
        <f>'П 19'!N91</f>
        <v>1</v>
      </c>
      <c r="V83" s="91">
        <f>'П 20'!L91</f>
        <v>73</v>
      </c>
      <c r="W83" s="91">
        <f>'П 21-годовой'!C91</f>
        <v>74</v>
      </c>
      <c r="X83" s="91">
        <f t="shared" si="1"/>
        <v>1094.3625000000002</v>
      </c>
    </row>
    <row r="84" spans="1:24" s="81" customFormat="1" ht="13.5">
      <c r="A84" s="92">
        <v>82</v>
      </c>
      <c r="B84" s="93" t="s">
        <v>81</v>
      </c>
      <c r="C84" s="91">
        <f>'П 1'!Q90</f>
        <v>26</v>
      </c>
      <c r="D84" s="91">
        <f>'П 2'!R92</f>
        <v>60</v>
      </c>
      <c r="E84" s="91">
        <f>'П 3'!N90</f>
        <v>53</v>
      </c>
      <c r="F84" s="91">
        <f>'П 4'!M92</f>
        <v>7</v>
      </c>
      <c r="G84" s="91">
        <f>'П 5'!AD93</f>
        <v>57</v>
      </c>
      <c r="H84" s="91">
        <f>'П 6'!K91</f>
        <v>30</v>
      </c>
      <c r="I84" s="91">
        <f>'П 7'!N93</f>
        <v>2</v>
      </c>
      <c r="J84" s="91">
        <f>'П 8'!R92</f>
        <v>21</v>
      </c>
      <c r="K84" s="91">
        <f>'П 9'!J92</f>
        <v>29</v>
      </c>
      <c r="L84" s="91">
        <f>'П 10'!I92</f>
        <v>18</v>
      </c>
      <c r="M84" s="91">
        <f>'П 11'!AM92</f>
        <v>48</v>
      </c>
      <c r="N84" s="91">
        <f>'П 12'!K92</f>
        <v>71</v>
      </c>
      <c r="O84" s="91">
        <f>'П 13'!N92</f>
        <v>14</v>
      </c>
      <c r="P84" s="91">
        <f>'П 14 '!N92</f>
        <v>68</v>
      </c>
      <c r="Q84" s="91">
        <f>'П 15'!N92</f>
        <v>59</v>
      </c>
      <c r="R84" s="91">
        <f>'П 16'!N92</f>
        <v>20</v>
      </c>
      <c r="S84" s="91">
        <f>'П 17'!N92</f>
        <v>74</v>
      </c>
      <c r="T84" s="91">
        <f>'П 18'!N92</f>
        <v>74</v>
      </c>
      <c r="U84" s="91">
        <f>'П 19'!N92</f>
        <v>63</v>
      </c>
      <c r="V84" s="91">
        <f>'П 20'!L92</f>
        <v>12</v>
      </c>
      <c r="W84" s="91">
        <f>'П 21-годовой'!C92</f>
        <v>36</v>
      </c>
      <c r="X84" s="91">
        <f t="shared" si="1"/>
        <v>832.755</v>
      </c>
    </row>
  </sheetData>
  <sheetProtection/>
  <printOptions/>
  <pageMargins left="0.2362204724409449" right="0.2362204724409449" top="0.2362204724409449" bottom="0.2362204724409449" header="0.15748031496062992" footer="0.15748031496062992"/>
  <pageSetup fitToHeight="1" fitToWidth="1" horizontalDpi="600" verticalDpi="600" orientation="portrait" paperSize="8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O104"/>
  <sheetViews>
    <sheetView zoomScalePageLayoutView="0" workbookViewId="0" topLeftCell="A31">
      <selection activeCell="G10" sqref="G10"/>
    </sheetView>
  </sheetViews>
  <sheetFormatPr defaultColWidth="9.140625" defaultRowHeight="12.75"/>
  <cols>
    <col min="1" max="1" width="4.00390625" style="0" customWidth="1"/>
    <col min="2" max="2" width="24.7109375" style="3" customWidth="1"/>
    <col min="3" max="3" width="13.00390625" style="0" customWidth="1"/>
    <col min="4" max="4" width="21.140625" style="0" customWidth="1"/>
    <col min="5" max="5" width="21.00390625" style="0" customWidth="1"/>
    <col min="6" max="6" width="13.28125" style="0" customWidth="1"/>
    <col min="7" max="7" width="11.57421875" style="0" customWidth="1"/>
    <col min="8" max="8" width="10.8515625" style="0" customWidth="1"/>
    <col min="9" max="9" width="7.8515625" style="48" customWidth="1"/>
    <col min="10" max="11" width="13.7109375" style="48" customWidth="1"/>
    <col min="12" max="12" width="13.421875" style="48" customWidth="1"/>
    <col min="13" max="13" width="13.28125" style="48" customWidth="1"/>
    <col min="14" max="14" width="12.8515625" style="48" customWidth="1"/>
    <col min="15" max="15" width="14.140625" style="48" customWidth="1"/>
  </cols>
  <sheetData>
    <row r="4" ht="15">
      <c r="B4" s="26"/>
    </row>
    <row r="6" spans="1:11" ht="26.25" customHeight="1">
      <c r="A6" s="37"/>
      <c r="B6" s="111" t="s">
        <v>302</v>
      </c>
      <c r="C6" s="111"/>
      <c r="D6" s="111"/>
      <c r="E6" s="111"/>
      <c r="F6" s="111"/>
      <c r="G6" s="111"/>
      <c r="H6" s="45"/>
      <c r="I6" s="49"/>
      <c r="J6" s="49"/>
      <c r="K6" s="49"/>
    </row>
    <row r="7" spans="1:11" ht="17.25" customHeight="1">
      <c r="A7" s="37"/>
      <c r="B7" s="38"/>
      <c r="C7" s="37"/>
      <c r="D7" s="37"/>
      <c r="E7" s="37"/>
      <c r="F7" s="37"/>
      <c r="G7" s="37"/>
      <c r="H7" s="37"/>
      <c r="I7" s="50"/>
      <c r="J7" s="50"/>
      <c r="K7" s="50"/>
    </row>
    <row r="8" spans="1:15" ht="23.25" customHeight="1">
      <c r="A8" s="37"/>
      <c r="B8" s="38"/>
      <c r="C8" s="37"/>
      <c r="D8" s="37"/>
      <c r="E8" s="37"/>
      <c r="F8" s="37"/>
      <c r="G8" s="37"/>
      <c r="H8" s="37"/>
      <c r="I8" s="56"/>
      <c r="J8" s="112"/>
      <c r="K8" s="112"/>
      <c r="L8" s="113"/>
      <c r="M8" s="113"/>
      <c r="N8" s="113"/>
      <c r="O8" s="113"/>
    </row>
    <row r="9" spans="1:15" ht="45">
      <c r="A9" s="39"/>
      <c r="B9" s="40"/>
      <c r="C9" s="41" t="s">
        <v>190</v>
      </c>
      <c r="D9" s="41" t="s">
        <v>303</v>
      </c>
      <c r="E9" s="41" t="s">
        <v>304</v>
      </c>
      <c r="F9" s="41" t="s">
        <v>305</v>
      </c>
      <c r="G9" s="42" t="s">
        <v>191</v>
      </c>
      <c r="H9" s="53"/>
      <c r="I9" s="56"/>
      <c r="J9" s="53"/>
      <c r="K9" s="53"/>
      <c r="L9" s="53"/>
      <c r="M9" s="53"/>
      <c r="N9" s="53"/>
      <c r="O9" s="53"/>
    </row>
    <row r="10" spans="1:11" ht="15">
      <c r="A10" s="43"/>
      <c r="B10" s="2" t="s">
        <v>0</v>
      </c>
      <c r="C10" s="44">
        <f>'Сумма рангов'!X3</f>
        <v>866.355</v>
      </c>
      <c r="D10" s="44"/>
      <c r="E10" s="44"/>
      <c r="F10" s="44">
        <f>C10-D10-E10</f>
        <v>866.355</v>
      </c>
      <c r="G10" s="44">
        <f>RANK(F10,F$10:F$91,1)</f>
        <v>39</v>
      </c>
      <c r="H10" s="46"/>
      <c r="I10" s="54"/>
      <c r="J10" s="51"/>
      <c r="K10" s="51"/>
    </row>
    <row r="11" spans="1:11" ht="15">
      <c r="A11" s="43"/>
      <c r="B11" s="2" t="s">
        <v>1</v>
      </c>
      <c r="C11" s="44">
        <f>'Сумма рангов'!X4</f>
        <v>415.7475</v>
      </c>
      <c r="D11" s="44"/>
      <c r="E11" s="44"/>
      <c r="F11" s="44">
        <f aca="true" t="shared" si="0" ref="F11:F74">C11-D11-E11</f>
        <v>415.7475</v>
      </c>
      <c r="G11" s="44">
        <f aca="true" t="shared" si="1" ref="G11:G74">RANK(F11,F$10:F$91,1)</f>
        <v>7</v>
      </c>
      <c r="H11" s="46"/>
      <c r="I11" s="54"/>
      <c r="J11" s="51"/>
      <c r="K11" s="51"/>
    </row>
    <row r="12" spans="1:11" ht="15">
      <c r="A12" s="43"/>
      <c r="B12" s="2" t="s">
        <v>2</v>
      </c>
      <c r="C12" s="44">
        <f>'Сумма рангов'!X5</f>
        <v>607.1625</v>
      </c>
      <c r="D12" s="44"/>
      <c r="E12" s="44"/>
      <c r="F12" s="44">
        <f t="shared" si="0"/>
        <v>607.1625</v>
      </c>
      <c r="G12" s="44">
        <f t="shared" si="1"/>
        <v>14</v>
      </c>
      <c r="H12" s="46"/>
      <c r="I12" s="54"/>
      <c r="J12" s="51"/>
      <c r="K12" s="51"/>
    </row>
    <row r="13" spans="1:11" ht="15">
      <c r="A13" s="43"/>
      <c r="B13" s="2" t="s">
        <v>3</v>
      </c>
      <c r="C13" s="44">
        <f>'Сумма рангов'!X6</f>
        <v>722.6099999999999</v>
      </c>
      <c r="D13" s="44">
        <v>50</v>
      </c>
      <c r="E13" s="44"/>
      <c r="F13" s="44">
        <f t="shared" si="0"/>
        <v>672.6099999999999</v>
      </c>
      <c r="G13" s="44">
        <f t="shared" si="1"/>
        <v>19</v>
      </c>
      <c r="H13" s="46"/>
      <c r="I13" s="54"/>
      <c r="J13" s="51"/>
      <c r="K13" s="51"/>
    </row>
    <row r="14" spans="1:11" ht="15">
      <c r="A14" s="43"/>
      <c r="B14" s="2" t="s">
        <v>4</v>
      </c>
      <c r="C14" s="44">
        <f>'Сумма рангов'!X7</f>
        <v>901.0575</v>
      </c>
      <c r="D14" s="44"/>
      <c r="E14" s="44"/>
      <c r="F14" s="44">
        <f t="shared" si="0"/>
        <v>901.0575</v>
      </c>
      <c r="G14" s="44">
        <f t="shared" si="1"/>
        <v>48</v>
      </c>
      <c r="H14" s="46"/>
      <c r="I14" s="54"/>
      <c r="J14" s="51"/>
      <c r="K14" s="51"/>
    </row>
    <row r="15" spans="1:11" ht="15">
      <c r="A15" s="43"/>
      <c r="B15" s="2" t="s">
        <v>5</v>
      </c>
      <c r="C15" s="44">
        <f>'Сумма рангов'!X8</f>
        <v>760.6724999999999</v>
      </c>
      <c r="D15" s="44">
        <v>50</v>
      </c>
      <c r="E15" s="44"/>
      <c r="F15" s="44">
        <f t="shared" si="0"/>
        <v>710.6724999999999</v>
      </c>
      <c r="G15" s="44">
        <f t="shared" si="1"/>
        <v>25</v>
      </c>
      <c r="H15" s="46"/>
      <c r="I15" s="54"/>
      <c r="J15" s="51"/>
      <c r="K15" s="51"/>
    </row>
    <row r="16" spans="1:11" ht="15">
      <c r="A16" s="43"/>
      <c r="B16" s="2" t="s">
        <v>6</v>
      </c>
      <c r="C16" s="44">
        <f>'Сумма рангов'!X9</f>
        <v>378.4725</v>
      </c>
      <c r="D16" s="44"/>
      <c r="E16" s="44"/>
      <c r="F16" s="44">
        <f t="shared" si="0"/>
        <v>378.4725</v>
      </c>
      <c r="G16" s="44">
        <f t="shared" si="1"/>
        <v>4</v>
      </c>
      <c r="H16" s="46"/>
      <c r="I16" s="54"/>
      <c r="J16" s="51"/>
      <c r="K16" s="51"/>
    </row>
    <row r="17" spans="1:11" ht="15">
      <c r="A17" s="43"/>
      <c r="B17" s="2" t="s">
        <v>7</v>
      </c>
      <c r="C17" s="44">
        <f>'Сумма рангов'!X10</f>
        <v>1197.8925000000002</v>
      </c>
      <c r="D17" s="44"/>
      <c r="E17" s="44"/>
      <c r="F17" s="44">
        <f t="shared" si="0"/>
        <v>1197.8925000000002</v>
      </c>
      <c r="G17" s="44">
        <f t="shared" si="1"/>
        <v>76</v>
      </c>
      <c r="H17" s="46"/>
      <c r="I17" s="54"/>
      <c r="J17" s="51"/>
      <c r="K17" s="51"/>
    </row>
    <row r="18" spans="1:11" ht="15">
      <c r="A18" s="43"/>
      <c r="B18" s="2" t="s">
        <v>8</v>
      </c>
      <c r="C18" s="44">
        <f>'Сумма рангов'!X11</f>
        <v>887.1450000000001</v>
      </c>
      <c r="D18" s="44"/>
      <c r="E18" s="44"/>
      <c r="F18" s="44">
        <f t="shared" si="0"/>
        <v>887.1450000000001</v>
      </c>
      <c r="G18" s="44">
        <f t="shared" si="1"/>
        <v>45</v>
      </c>
      <c r="H18" s="46"/>
      <c r="I18" s="54"/>
      <c r="J18" s="51"/>
      <c r="K18" s="51"/>
    </row>
    <row r="19" spans="1:11" ht="15">
      <c r="A19" s="43"/>
      <c r="B19" s="2" t="s">
        <v>9</v>
      </c>
      <c r="C19" s="44">
        <f>'Сумма рангов'!X12</f>
        <v>691.7925</v>
      </c>
      <c r="D19" s="44"/>
      <c r="E19" s="44"/>
      <c r="F19" s="44">
        <f t="shared" si="0"/>
        <v>691.7925</v>
      </c>
      <c r="G19" s="44">
        <f t="shared" si="1"/>
        <v>22</v>
      </c>
      <c r="H19" s="46"/>
      <c r="I19" s="54"/>
      <c r="J19" s="51"/>
      <c r="K19" s="51"/>
    </row>
    <row r="20" spans="1:11" ht="15">
      <c r="A20" s="43"/>
      <c r="B20" s="2" t="s">
        <v>10</v>
      </c>
      <c r="C20" s="44">
        <f>'Сумма рангов'!X13</f>
        <v>886.5149999999999</v>
      </c>
      <c r="D20" s="44"/>
      <c r="E20" s="44"/>
      <c r="F20" s="44">
        <f t="shared" si="0"/>
        <v>886.5149999999999</v>
      </c>
      <c r="G20" s="44">
        <f t="shared" si="1"/>
        <v>43</v>
      </c>
      <c r="H20" s="46"/>
      <c r="I20" s="54"/>
      <c r="J20" s="51"/>
      <c r="K20" s="51"/>
    </row>
    <row r="21" spans="1:11" ht="15">
      <c r="A21" s="43"/>
      <c r="B21" s="2" t="s">
        <v>11</v>
      </c>
      <c r="C21" s="44">
        <f>'Сумма рангов'!X14</f>
        <v>1024.5375000000001</v>
      </c>
      <c r="D21" s="44"/>
      <c r="E21" s="44"/>
      <c r="F21" s="44">
        <f t="shared" si="0"/>
        <v>1024.5375000000001</v>
      </c>
      <c r="G21" s="44">
        <f t="shared" si="1"/>
        <v>64</v>
      </c>
      <c r="H21" s="46"/>
      <c r="I21" s="54"/>
      <c r="J21" s="51"/>
      <c r="K21" s="51"/>
    </row>
    <row r="22" spans="1:11" ht="15">
      <c r="A22" s="43"/>
      <c r="B22" s="2" t="s">
        <v>12</v>
      </c>
      <c r="C22" s="44">
        <f>'Сумма рангов'!X15</f>
        <v>1069.5300000000002</v>
      </c>
      <c r="D22" s="44"/>
      <c r="E22" s="44"/>
      <c r="F22" s="44">
        <f t="shared" si="0"/>
        <v>1069.5300000000002</v>
      </c>
      <c r="G22" s="44">
        <f t="shared" si="1"/>
        <v>67</v>
      </c>
      <c r="H22" s="46"/>
      <c r="I22" s="54"/>
      <c r="J22" s="51"/>
      <c r="K22" s="51"/>
    </row>
    <row r="23" spans="1:11" ht="15">
      <c r="A23" s="43"/>
      <c r="B23" s="2" t="s">
        <v>13</v>
      </c>
      <c r="C23" s="44">
        <f>'Сумма рангов'!X16</f>
        <v>879.8475</v>
      </c>
      <c r="D23" s="44"/>
      <c r="E23" s="44"/>
      <c r="F23" s="44">
        <f t="shared" si="0"/>
        <v>879.8475</v>
      </c>
      <c r="G23" s="44">
        <f t="shared" si="1"/>
        <v>42</v>
      </c>
      <c r="H23" s="46"/>
      <c r="I23" s="54"/>
      <c r="J23" s="51"/>
      <c r="K23" s="51"/>
    </row>
    <row r="24" spans="1:11" ht="15">
      <c r="A24" s="43"/>
      <c r="B24" s="2" t="s">
        <v>15</v>
      </c>
      <c r="C24" s="44">
        <f>'Сумма рангов'!X17</f>
        <v>967.575</v>
      </c>
      <c r="D24" s="44"/>
      <c r="E24" s="44"/>
      <c r="F24" s="44">
        <f t="shared" si="0"/>
        <v>967.575</v>
      </c>
      <c r="G24" s="44">
        <f t="shared" si="1"/>
        <v>56</v>
      </c>
      <c r="H24" s="46"/>
      <c r="I24" s="54"/>
      <c r="J24" s="51"/>
      <c r="K24" s="51"/>
    </row>
    <row r="25" spans="1:11" ht="15">
      <c r="A25" s="43"/>
      <c r="B25" s="2" t="s">
        <v>14</v>
      </c>
      <c r="C25" s="44">
        <f>'Сумма рангов'!X18</f>
        <v>1012.41</v>
      </c>
      <c r="D25" s="44"/>
      <c r="E25" s="44"/>
      <c r="F25" s="44">
        <f t="shared" si="0"/>
        <v>1012.41</v>
      </c>
      <c r="G25" s="44">
        <f t="shared" si="1"/>
        <v>62</v>
      </c>
      <c r="H25" s="46"/>
      <c r="I25" s="54"/>
      <c r="J25" s="51"/>
      <c r="K25" s="51"/>
    </row>
    <row r="26" spans="1:11" ht="15">
      <c r="A26" s="43"/>
      <c r="B26" s="2" t="s">
        <v>16</v>
      </c>
      <c r="C26" s="44">
        <f>'Сумма рангов'!X19</f>
        <v>887.6175</v>
      </c>
      <c r="D26" s="44"/>
      <c r="E26" s="44"/>
      <c r="F26" s="44">
        <f t="shared" si="0"/>
        <v>887.6175</v>
      </c>
      <c r="G26" s="44">
        <f t="shared" si="1"/>
        <v>46</v>
      </c>
      <c r="H26" s="46"/>
      <c r="I26" s="54"/>
      <c r="J26" s="51"/>
      <c r="K26" s="51"/>
    </row>
    <row r="27" spans="1:11" ht="17.25" customHeight="1">
      <c r="A27" s="43"/>
      <c r="B27" s="2" t="s">
        <v>17</v>
      </c>
      <c r="C27" s="44">
        <f>'Сумма рангов'!X20</f>
        <v>596.9250000000001</v>
      </c>
      <c r="D27" s="44">
        <v>60</v>
      </c>
      <c r="E27" s="44"/>
      <c r="F27" s="44">
        <f t="shared" si="0"/>
        <v>536.9250000000001</v>
      </c>
      <c r="G27" s="44">
        <f t="shared" si="1"/>
        <v>10</v>
      </c>
      <c r="H27" s="46"/>
      <c r="I27" s="54"/>
      <c r="J27" s="51"/>
      <c r="K27" s="51"/>
    </row>
    <row r="28" spans="1:11" ht="16.5" customHeight="1">
      <c r="A28" s="43"/>
      <c r="B28" s="2" t="s">
        <v>18</v>
      </c>
      <c r="C28" s="44">
        <f>'Сумма рангов'!X21</f>
        <v>572.355</v>
      </c>
      <c r="D28" s="44">
        <v>60</v>
      </c>
      <c r="E28" s="44"/>
      <c r="F28" s="44">
        <f t="shared" si="0"/>
        <v>512.355</v>
      </c>
      <c r="G28" s="44">
        <f t="shared" si="1"/>
        <v>9</v>
      </c>
      <c r="H28" s="46"/>
      <c r="I28" s="54"/>
      <c r="J28" s="51"/>
      <c r="K28" s="51"/>
    </row>
    <row r="29" spans="1:11" ht="15">
      <c r="A29" s="43"/>
      <c r="B29" s="2" t="s">
        <v>19</v>
      </c>
      <c r="C29" s="44">
        <f>'Сумма рангов'!X22</f>
        <v>600.1275</v>
      </c>
      <c r="D29" s="44"/>
      <c r="E29" s="44"/>
      <c r="F29" s="44">
        <f t="shared" si="0"/>
        <v>600.1275</v>
      </c>
      <c r="G29" s="44">
        <f t="shared" si="1"/>
        <v>13</v>
      </c>
      <c r="H29" s="46"/>
      <c r="I29" s="54"/>
      <c r="J29" s="51"/>
      <c r="K29" s="51"/>
    </row>
    <row r="30" spans="1:11" ht="15">
      <c r="A30" s="43"/>
      <c r="B30" s="2" t="s">
        <v>20</v>
      </c>
      <c r="C30" s="44">
        <f>'Сумма рангов'!X23</f>
        <v>858.7950000000001</v>
      </c>
      <c r="D30" s="44"/>
      <c r="E30" s="44"/>
      <c r="F30" s="44">
        <f t="shared" si="0"/>
        <v>858.7950000000001</v>
      </c>
      <c r="G30" s="44">
        <f t="shared" si="1"/>
        <v>38</v>
      </c>
      <c r="H30" s="46"/>
      <c r="I30" s="54"/>
      <c r="J30" s="51"/>
      <c r="K30" s="51"/>
    </row>
    <row r="31" spans="1:11" ht="15">
      <c r="A31" s="43"/>
      <c r="B31" s="2" t="s">
        <v>21</v>
      </c>
      <c r="C31" s="44">
        <f>'Сумма рангов'!X24</f>
        <v>1287.6675</v>
      </c>
      <c r="D31" s="44"/>
      <c r="E31" s="44"/>
      <c r="F31" s="44">
        <f t="shared" si="0"/>
        <v>1287.6675</v>
      </c>
      <c r="G31" s="44">
        <f t="shared" si="1"/>
        <v>81</v>
      </c>
      <c r="H31" s="46"/>
      <c r="I31" s="54"/>
      <c r="J31" s="51"/>
      <c r="K31" s="51"/>
    </row>
    <row r="32" spans="1:11" ht="15">
      <c r="A32" s="43"/>
      <c r="B32" s="2" t="s">
        <v>22</v>
      </c>
      <c r="C32" s="44">
        <f>'Сумма рангов'!X25</f>
        <v>907.305</v>
      </c>
      <c r="D32" s="44"/>
      <c r="E32" s="44"/>
      <c r="F32" s="44">
        <f t="shared" si="0"/>
        <v>907.305</v>
      </c>
      <c r="G32" s="44">
        <f t="shared" si="1"/>
        <v>50</v>
      </c>
      <c r="H32" s="46"/>
      <c r="I32" s="54"/>
      <c r="J32" s="51"/>
      <c r="K32" s="51"/>
    </row>
    <row r="33" spans="1:11" ht="15">
      <c r="A33" s="43"/>
      <c r="B33" s="2" t="s">
        <v>23</v>
      </c>
      <c r="C33" s="44">
        <f>'Сумма рангов'!X26</f>
        <v>1018.92</v>
      </c>
      <c r="D33" s="44"/>
      <c r="E33" s="44"/>
      <c r="F33" s="44">
        <f t="shared" si="0"/>
        <v>1018.92</v>
      </c>
      <c r="G33" s="44">
        <f t="shared" si="1"/>
        <v>63</v>
      </c>
      <c r="H33" s="46"/>
      <c r="I33" s="54"/>
      <c r="J33" s="51"/>
      <c r="K33" s="51"/>
    </row>
    <row r="34" spans="1:11" ht="15">
      <c r="A34" s="43"/>
      <c r="B34" s="2" t="s">
        <v>24</v>
      </c>
      <c r="C34" s="44">
        <f>'Сумма рангов'!X27</f>
        <v>718.305</v>
      </c>
      <c r="D34" s="44">
        <v>60</v>
      </c>
      <c r="E34" s="44"/>
      <c r="F34" s="44">
        <f t="shared" si="0"/>
        <v>658.305</v>
      </c>
      <c r="G34" s="44">
        <f t="shared" si="1"/>
        <v>17</v>
      </c>
      <c r="H34" s="46"/>
      <c r="I34" s="54"/>
      <c r="J34" s="51"/>
      <c r="K34" s="51"/>
    </row>
    <row r="35" spans="1:11" ht="15">
      <c r="A35" s="43"/>
      <c r="B35" s="2" t="s">
        <v>25</v>
      </c>
      <c r="C35" s="44">
        <f>'Сумма рангов'!X28</f>
        <v>1190.9625</v>
      </c>
      <c r="D35" s="44"/>
      <c r="E35" s="44"/>
      <c r="F35" s="44">
        <f t="shared" si="0"/>
        <v>1190.9625</v>
      </c>
      <c r="G35" s="44">
        <f t="shared" si="1"/>
        <v>74</v>
      </c>
      <c r="H35" s="46"/>
      <c r="I35" s="54"/>
      <c r="J35" s="51"/>
      <c r="K35" s="51"/>
    </row>
    <row r="36" spans="1:11" ht="15">
      <c r="A36" s="43"/>
      <c r="B36" s="2" t="s">
        <v>26</v>
      </c>
      <c r="C36" s="44">
        <f>'Сумма рангов'!X29</f>
        <v>875.28</v>
      </c>
      <c r="D36" s="44">
        <v>70</v>
      </c>
      <c r="E36" s="44">
        <v>100</v>
      </c>
      <c r="F36" s="44">
        <f t="shared" si="0"/>
        <v>705.28</v>
      </c>
      <c r="G36" s="44">
        <f t="shared" si="1"/>
        <v>23</v>
      </c>
      <c r="H36" s="46"/>
      <c r="I36" s="54"/>
      <c r="J36" s="51"/>
      <c r="K36" s="51"/>
    </row>
    <row r="37" spans="1:11" ht="15">
      <c r="A37" s="43"/>
      <c r="B37" s="2" t="s">
        <v>27</v>
      </c>
      <c r="C37" s="44">
        <f>'Сумма рангов'!X30</f>
        <v>1219.8899999999999</v>
      </c>
      <c r="D37" s="44"/>
      <c r="E37" s="44"/>
      <c r="F37" s="44">
        <f t="shared" si="0"/>
        <v>1219.8899999999999</v>
      </c>
      <c r="G37" s="44">
        <f t="shared" si="1"/>
        <v>79</v>
      </c>
      <c r="H37" s="46"/>
      <c r="I37" s="54"/>
      <c r="J37" s="51"/>
      <c r="K37" s="51"/>
    </row>
    <row r="38" spans="1:11" ht="15">
      <c r="A38" s="43"/>
      <c r="B38" s="2" t="s">
        <v>28</v>
      </c>
      <c r="C38" s="44">
        <f>'Сумма рангов'!X31</f>
        <v>1197.8925000000002</v>
      </c>
      <c r="D38" s="44">
        <v>50</v>
      </c>
      <c r="E38" s="44"/>
      <c r="F38" s="44">
        <f t="shared" si="0"/>
        <v>1147.8925000000002</v>
      </c>
      <c r="G38" s="44">
        <f t="shared" si="1"/>
        <v>73</v>
      </c>
      <c r="H38" s="46"/>
      <c r="I38" s="54"/>
      <c r="J38" s="51"/>
      <c r="K38" s="51"/>
    </row>
    <row r="39" spans="1:11" ht="15">
      <c r="A39" s="43"/>
      <c r="B39" s="2" t="s">
        <v>29</v>
      </c>
      <c r="C39" s="44">
        <f>'Сумма рангов'!X32</f>
        <v>1089.3750000000002</v>
      </c>
      <c r="D39" s="44"/>
      <c r="E39" s="44"/>
      <c r="F39" s="44">
        <f t="shared" si="0"/>
        <v>1089.3750000000002</v>
      </c>
      <c r="G39" s="44">
        <f t="shared" si="1"/>
        <v>69</v>
      </c>
      <c r="H39" s="46"/>
      <c r="I39" s="54"/>
      <c r="J39" s="51"/>
      <c r="K39" s="51"/>
    </row>
    <row r="40" spans="1:11" ht="15">
      <c r="A40" s="43"/>
      <c r="B40" s="2" t="s">
        <v>30</v>
      </c>
      <c r="C40" s="44">
        <f>'Сумма рангов'!X33</f>
        <v>868.77</v>
      </c>
      <c r="D40" s="44"/>
      <c r="E40" s="44">
        <v>90</v>
      </c>
      <c r="F40" s="44">
        <f t="shared" si="0"/>
        <v>778.77</v>
      </c>
      <c r="G40" s="44">
        <f t="shared" si="1"/>
        <v>31</v>
      </c>
      <c r="H40" s="46"/>
      <c r="I40" s="54"/>
      <c r="J40" s="51"/>
      <c r="K40" s="51"/>
    </row>
    <row r="41" spans="1:11" ht="15">
      <c r="A41" s="43"/>
      <c r="B41" s="2" t="s">
        <v>31</v>
      </c>
      <c r="C41" s="44">
        <f>'Сумма рангов'!X34</f>
        <v>422.99249999999995</v>
      </c>
      <c r="D41" s="44">
        <v>60</v>
      </c>
      <c r="E41" s="44"/>
      <c r="F41" s="44">
        <f t="shared" si="0"/>
        <v>362.99249999999995</v>
      </c>
      <c r="G41" s="44">
        <f t="shared" si="1"/>
        <v>3</v>
      </c>
      <c r="H41" s="46"/>
      <c r="I41" s="54"/>
      <c r="J41" s="51"/>
      <c r="K41" s="51"/>
    </row>
    <row r="42" spans="1:11" ht="15">
      <c r="A42" s="43"/>
      <c r="B42" s="2" t="s">
        <v>32</v>
      </c>
      <c r="C42" s="44">
        <f>'Сумма рангов'!X35</f>
        <v>1025.6925</v>
      </c>
      <c r="D42" s="44"/>
      <c r="E42" s="44"/>
      <c r="F42" s="44">
        <f t="shared" si="0"/>
        <v>1025.6925</v>
      </c>
      <c r="G42" s="44">
        <f t="shared" si="1"/>
        <v>65</v>
      </c>
      <c r="H42" s="46"/>
      <c r="I42" s="54"/>
      <c r="J42" s="51"/>
      <c r="K42" s="51"/>
    </row>
    <row r="43" spans="1:11" ht="15">
      <c r="A43" s="43"/>
      <c r="B43" s="2" t="s">
        <v>33</v>
      </c>
      <c r="C43" s="44">
        <f>'Сумма рангов'!X36</f>
        <v>989.31</v>
      </c>
      <c r="D43" s="44"/>
      <c r="E43" s="44"/>
      <c r="F43" s="44">
        <f t="shared" si="0"/>
        <v>989.31</v>
      </c>
      <c r="G43" s="44">
        <f t="shared" si="1"/>
        <v>59</v>
      </c>
      <c r="H43" s="46"/>
      <c r="I43" s="54"/>
      <c r="J43" s="51"/>
      <c r="K43" s="51"/>
    </row>
    <row r="44" spans="1:11" ht="15">
      <c r="A44" s="43"/>
      <c r="B44" s="2" t="s">
        <v>34</v>
      </c>
      <c r="C44" s="44">
        <f>'Сумма рангов'!X37</f>
        <v>1196.8425</v>
      </c>
      <c r="D44" s="44"/>
      <c r="E44" s="44"/>
      <c r="F44" s="44">
        <f t="shared" si="0"/>
        <v>1196.8425</v>
      </c>
      <c r="G44" s="44">
        <f t="shared" si="1"/>
        <v>75</v>
      </c>
      <c r="H44" s="46"/>
      <c r="I44" s="54"/>
      <c r="J44" s="51"/>
      <c r="K44" s="51"/>
    </row>
    <row r="45" spans="1:11" ht="15">
      <c r="A45" s="43"/>
      <c r="B45" s="2" t="s">
        <v>35</v>
      </c>
      <c r="C45" s="44">
        <f>'Сумма рангов'!X38</f>
        <v>717.57</v>
      </c>
      <c r="D45" s="44"/>
      <c r="E45" s="44"/>
      <c r="F45" s="44">
        <f t="shared" si="0"/>
        <v>717.57</v>
      </c>
      <c r="G45" s="44">
        <f t="shared" si="1"/>
        <v>26</v>
      </c>
      <c r="H45" s="46"/>
      <c r="I45" s="54"/>
      <c r="J45" s="51"/>
      <c r="K45" s="51"/>
    </row>
    <row r="46" spans="1:11" ht="15">
      <c r="A46" s="43"/>
      <c r="B46" s="2" t="s">
        <v>36</v>
      </c>
      <c r="C46" s="44">
        <f>'Сумма рангов'!X39</f>
        <v>994.9275</v>
      </c>
      <c r="D46" s="44"/>
      <c r="E46" s="44"/>
      <c r="F46" s="44">
        <f t="shared" si="0"/>
        <v>994.9275</v>
      </c>
      <c r="G46" s="44">
        <f t="shared" si="1"/>
        <v>60</v>
      </c>
      <c r="H46" s="46"/>
      <c r="I46" s="54"/>
      <c r="J46" s="51"/>
      <c r="K46" s="51"/>
    </row>
    <row r="47" spans="1:11" ht="15">
      <c r="A47" s="43"/>
      <c r="B47" s="2" t="s">
        <v>37</v>
      </c>
      <c r="C47" s="44">
        <f>'Сумма рангов'!X40</f>
        <v>845.775</v>
      </c>
      <c r="D47" s="44"/>
      <c r="E47" s="44"/>
      <c r="F47" s="44">
        <f t="shared" si="0"/>
        <v>845.775</v>
      </c>
      <c r="G47" s="44">
        <f t="shared" si="1"/>
        <v>36</v>
      </c>
      <c r="H47" s="46"/>
      <c r="I47" s="54"/>
      <c r="J47" s="51"/>
      <c r="K47" s="51"/>
    </row>
    <row r="48" spans="1:11" ht="15">
      <c r="A48" s="43"/>
      <c r="B48" s="2" t="s">
        <v>38</v>
      </c>
      <c r="C48" s="44">
        <f>'Сумма рангов'!X41</f>
        <v>930.405</v>
      </c>
      <c r="D48" s="44"/>
      <c r="E48" s="44"/>
      <c r="F48" s="44">
        <f t="shared" si="0"/>
        <v>930.405</v>
      </c>
      <c r="G48" s="44">
        <f t="shared" si="1"/>
        <v>54</v>
      </c>
      <c r="H48" s="46"/>
      <c r="I48" s="54"/>
      <c r="J48" s="51"/>
      <c r="K48" s="51"/>
    </row>
    <row r="49" spans="1:11" ht="15">
      <c r="A49" s="43"/>
      <c r="B49" s="2" t="s">
        <v>39</v>
      </c>
      <c r="C49" s="44">
        <f>'Сумма рангов'!X42</f>
        <v>859.6349999999999</v>
      </c>
      <c r="D49" s="44"/>
      <c r="E49" s="44">
        <v>90</v>
      </c>
      <c r="F49" s="44">
        <f t="shared" si="0"/>
        <v>769.6349999999999</v>
      </c>
      <c r="G49" s="44">
        <f t="shared" si="1"/>
        <v>29</v>
      </c>
      <c r="H49" s="46"/>
      <c r="I49" s="54"/>
      <c r="J49" s="51"/>
      <c r="K49" s="51"/>
    </row>
    <row r="50" spans="1:11" ht="15">
      <c r="A50" s="43"/>
      <c r="B50" s="2" t="s">
        <v>40</v>
      </c>
      <c r="C50" s="44">
        <f>'Сумма рангов'!X43</f>
        <v>875.5949999999998</v>
      </c>
      <c r="D50" s="44"/>
      <c r="E50" s="44"/>
      <c r="F50" s="44">
        <f t="shared" si="0"/>
        <v>875.5949999999998</v>
      </c>
      <c r="G50" s="44">
        <f t="shared" si="1"/>
        <v>40</v>
      </c>
      <c r="H50" s="46"/>
      <c r="I50" s="54"/>
      <c r="J50" s="51"/>
      <c r="K50" s="51"/>
    </row>
    <row r="51" spans="1:11" ht="15">
      <c r="A51" s="43"/>
      <c r="B51" s="2" t="s">
        <v>41</v>
      </c>
      <c r="C51" s="44">
        <f>'Сумма рангов'!X44</f>
        <v>1085.175</v>
      </c>
      <c r="D51" s="44"/>
      <c r="E51" s="44"/>
      <c r="F51" s="44">
        <f t="shared" si="0"/>
        <v>1085.175</v>
      </c>
      <c r="G51" s="44">
        <f t="shared" si="1"/>
        <v>68</v>
      </c>
      <c r="H51" s="46"/>
      <c r="I51" s="54"/>
      <c r="J51" s="51"/>
      <c r="K51" s="51"/>
    </row>
    <row r="52" spans="1:11" ht="15">
      <c r="A52" s="43"/>
      <c r="B52" s="2" t="s">
        <v>42</v>
      </c>
      <c r="C52" s="44">
        <f>'Сумма рангов'!X45</f>
        <v>1306.095</v>
      </c>
      <c r="D52" s="44"/>
      <c r="E52" s="44"/>
      <c r="F52" s="44">
        <f t="shared" si="0"/>
        <v>1306.095</v>
      </c>
      <c r="G52" s="44">
        <f t="shared" si="1"/>
        <v>82</v>
      </c>
      <c r="H52" s="46"/>
      <c r="I52" s="54"/>
      <c r="J52" s="51"/>
      <c r="K52" s="51"/>
    </row>
    <row r="53" spans="1:11" ht="15">
      <c r="A53" s="43"/>
      <c r="B53" s="2" t="s">
        <v>43</v>
      </c>
      <c r="C53" s="44">
        <f>'Сумма рангов'!X46</f>
        <v>662.34</v>
      </c>
      <c r="D53" s="44"/>
      <c r="E53" s="44"/>
      <c r="F53" s="44">
        <f t="shared" si="0"/>
        <v>662.34</v>
      </c>
      <c r="G53" s="44">
        <f t="shared" si="1"/>
        <v>18</v>
      </c>
      <c r="H53" s="46"/>
      <c r="I53" s="54"/>
      <c r="J53" s="51"/>
      <c r="K53" s="51"/>
    </row>
    <row r="54" spans="1:11" ht="15">
      <c r="A54" s="43"/>
      <c r="B54" s="2" t="s">
        <v>44</v>
      </c>
      <c r="C54" s="44">
        <f>'Сумма рангов'!X47</f>
        <v>886.935</v>
      </c>
      <c r="D54" s="44"/>
      <c r="E54" s="44"/>
      <c r="F54" s="44">
        <f t="shared" si="0"/>
        <v>886.935</v>
      </c>
      <c r="G54" s="44">
        <f t="shared" si="1"/>
        <v>44</v>
      </c>
      <c r="H54" s="46"/>
      <c r="I54" s="54"/>
      <c r="J54" s="51"/>
      <c r="K54" s="51"/>
    </row>
    <row r="55" spans="1:11" ht="15">
      <c r="A55" s="43"/>
      <c r="B55" s="2" t="s">
        <v>45</v>
      </c>
      <c r="C55" s="44">
        <f>'Сумма рангов'!X48</f>
        <v>761.9325</v>
      </c>
      <c r="D55" s="44">
        <v>70</v>
      </c>
      <c r="E55" s="44">
        <v>80</v>
      </c>
      <c r="F55" s="44">
        <f t="shared" si="0"/>
        <v>611.9325</v>
      </c>
      <c r="G55" s="44">
        <f t="shared" si="1"/>
        <v>15</v>
      </c>
      <c r="H55" s="46"/>
      <c r="I55" s="54"/>
      <c r="J55" s="51"/>
      <c r="K55" s="51"/>
    </row>
    <row r="56" spans="1:11" ht="15">
      <c r="A56" s="43"/>
      <c r="B56" s="2" t="s">
        <v>46</v>
      </c>
      <c r="C56" s="44">
        <f>'Сумма рангов'!X49</f>
        <v>903.2099999999999</v>
      </c>
      <c r="D56" s="44"/>
      <c r="E56" s="44"/>
      <c r="F56" s="44">
        <f t="shared" si="0"/>
        <v>903.2099999999999</v>
      </c>
      <c r="G56" s="44">
        <f t="shared" si="1"/>
        <v>49</v>
      </c>
      <c r="H56" s="46"/>
      <c r="I56" s="54"/>
      <c r="J56" s="51"/>
      <c r="K56" s="51"/>
    </row>
    <row r="57" spans="1:11" ht="15">
      <c r="A57" s="43"/>
      <c r="B57" s="2" t="s">
        <v>47</v>
      </c>
      <c r="C57" s="44">
        <f>'Сумма рангов'!X50</f>
        <v>935.97</v>
      </c>
      <c r="D57" s="44"/>
      <c r="E57" s="44"/>
      <c r="F57" s="44">
        <f t="shared" si="0"/>
        <v>935.97</v>
      </c>
      <c r="G57" s="44">
        <f t="shared" si="1"/>
        <v>55</v>
      </c>
      <c r="H57" s="46"/>
      <c r="I57" s="54"/>
      <c r="J57" s="51"/>
      <c r="K57" s="51"/>
    </row>
    <row r="58" spans="1:11" ht="15">
      <c r="A58" s="43"/>
      <c r="B58" s="2" t="s">
        <v>48</v>
      </c>
      <c r="C58" s="44">
        <f>'Сумма рангов'!X51</f>
        <v>876.5925</v>
      </c>
      <c r="D58" s="44"/>
      <c r="E58" s="44"/>
      <c r="F58" s="44">
        <f t="shared" si="0"/>
        <v>876.5925</v>
      </c>
      <c r="G58" s="44">
        <f t="shared" si="1"/>
        <v>41</v>
      </c>
      <c r="H58" s="46"/>
      <c r="I58" s="54"/>
      <c r="J58" s="51"/>
      <c r="K58" s="51"/>
    </row>
    <row r="59" spans="1:11" ht="15">
      <c r="A59" s="43"/>
      <c r="B59" s="2" t="s">
        <v>49</v>
      </c>
      <c r="C59" s="44">
        <f>'Сумма рангов'!X52</f>
        <v>864.0450000000001</v>
      </c>
      <c r="D59" s="44"/>
      <c r="E59" s="44">
        <v>90</v>
      </c>
      <c r="F59" s="44">
        <f t="shared" si="0"/>
        <v>774.0450000000001</v>
      </c>
      <c r="G59" s="44">
        <f t="shared" si="1"/>
        <v>30</v>
      </c>
      <c r="H59" s="46"/>
      <c r="I59" s="54"/>
      <c r="J59" s="51"/>
      <c r="K59" s="51"/>
    </row>
    <row r="60" spans="1:11" ht="15">
      <c r="A60" s="43"/>
      <c r="B60" s="2" t="s">
        <v>50</v>
      </c>
      <c r="C60" s="44">
        <f>'Сумма рангов'!X53</f>
        <v>452.0775</v>
      </c>
      <c r="D60" s="44"/>
      <c r="E60" s="44">
        <v>100</v>
      </c>
      <c r="F60" s="44">
        <f t="shared" si="0"/>
        <v>352.0775</v>
      </c>
      <c r="G60" s="44">
        <f t="shared" si="1"/>
        <v>2</v>
      </c>
      <c r="H60" s="46"/>
      <c r="I60" s="54"/>
      <c r="J60" s="51"/>
      <c r="K60" s="51"/>
    </row>
    <row r="61" spans="1:11" ht="15">
      <c r="A61" s="43"/>
      <c r="B61" s="2" t="s">
        <v>51</v>
      </c>
      <c r="C61" s="44">
        <f>'Сумма рангов'!X54</f>
        <v>967.9425</v>
      </c>
      <c r="D61" s="44">
        <v>50</v>
      </c>
      <c r="E61" s="44"/>
      <c r="F61" s="44">
        <f t="shared" si="0"/>
        <v>917.9425</v>
      </c>
      <c r="G61" s="44">
        <f t="shared" si="1"/>
        <v>52</v>
      </c>
      <c r="H61" s="46"/>
      <c r="I61" s="54"/>
      <c r="J61" s="51"/>
      <c r="K61" s="51"/>
    </row>
    <row r="62" spans="1:11" ht="15">
      <c r="A62" s="43"/>
      <c r="B62" s="2" t="s">
        <v>52</v>
      </c>
      <c r="C62" s="44">
        <f>'Сумма рангов'!X55</f>
        <v>1205.3475</v>
      </c>
      <c r="D62" s="44"/>
      <c r="E62" s="44"/>
      <c r="F62" s="44">
        <f t="shared" si="0"/>
        <v>1205.3475</v>
      </c>
      <c r="G62" s="44">
        <f t="shared" si="1"/>
        <v>77</v>
      </c>
      <c r="H62" s="46"/>
      <c r="I62" s="54"/>
      <c r="J62" s="51"/>
      <c r="K62" s="51"/>
    </row>
    <row r="63" spans="1:11" ht="15">
      <c r="A63" s="43"/>
      <c r="B63" s="2" t="s">
        <v>53</v>
      </c>
      <c r="C63" s="44">
        <f>'Сумма рангов'!X56</f>
        <v>592.6725000000001</v>
      </c>
      <c r="D63" s="44"/>
      <c r="E63" s="44"/>
      <c r="F63" s="44">
        <f t="shared" si="0"/>
        <v>592.6725000000001</v>
      </c>
      <c r="G63" s="44">
        <f t="shared" si="1"/>
        <v>12</v>
      </c>
      <c r="H63" s="46"/>
      <c r="I63" s="54"/>
      <c r="J63" s="51"/>
      <c r="K63" s="51"/>
    </row>
    <row r="64" spans="1:11" ht="15">
      <c r="A64" s="43"/>
      <c r="B64" s="2" t="s">
        <v>54</v>
      </c>
      <c r="C64" s="44">
        <f>'Сумма рангов'!X57</f>
        <v>950.88</v>
      </c>
      <c r="D64" s="44">
        <v>60</v>
      </c>
      <c r="E64" s="44"/>
      <c r="F64" s="44">
        <f t="shared" si="0"/>
        <v>890.88</v>
      </c>
      <c r="G64" s="44">
        <f t="shared" si="1"/>
        <v>47</v>
      </c>
      <c r="H64" s="46"/>
      <c r="I64" s="54"/>
      <c r="J64" s="51"/>
      <c r="K64" s="51"/>
    </row>
    <row r="65" spans="1:11" ht="15">
      <c r="A65" s="43"/>
      <c r="B65" s="2" t="s">
        <v>55</v>
      </c>
      <c r="C65" s="44">
        <f>'Сумма рангов'!X58</f>
        <v>583.485</v>
      </c>
      <c r="D65" s="44"/>
      <c r="E65" s="44"/>
      <c r="F65" s="44">
        <f t="shared" si="0"/>
        <v>583.485</v>
      </c>
      <c r="G65" s="44">
        <f t="shared" si="1"/>
        <v>11</v>
      </c>
      <c r="H65" s="46"/>
      <c r="I65" s="54"/>
      <c r="J65" s="51"/>
      <c r="K65" s="51"/>
    </row>
    <row r="66" spans="1:11" ht="15">
      <c r="A66" s="43"/>
      <c r="B66" s="2" t="s">
        <v>56</v>
      </c>
      <c r="C66" s="44">
        <f>'Сумма рангов'!X59</f>
        <v>972.4050000000002</v>
      </c>
      <c r="D66" s="44">
        <v>60</v>
      </c>
      <c r="E66" s="44"/>
      <c r="F66" s="44">
        <f t="shared" si="0"/>
        <v>912.4050000000002</v>
      </c>
      <c r="G66" s="44">
        <f t="shared" si="1"/>
        <v>51</v>
      </c>
      <c r="H66" s="46"/>
      <c r="I66" s="54"/>
      <c r="J66" s="51"/>
      <c r="K66" s="51"/>
    </row>
    <row r="67" spans="1:11" ht="15">
      <c r="A67" s="43"/>
      <c r="B67" s="2" t="s">
        <v>57</v>
      </c>
      <c r="C67" s="44">
        <f>'Сумма рангов'!X60</f>
        <v>885.3075</v>
      </c>
      <c r="D67" s="44">
        <v>50</v>
      </c>
      <c r="E67" s="44">
        <v>80</v>
      </c>
      <c r="F67" s="44">
        <f t="shared" si="0"/>
        <v>755.3075</v>
      </c>
      <c r="G67" s="44">
        <f t="shared" si="1"/>
        <v>28</v>
      </c>
      <c r="H67" s="46"/>
      <c r="I67" s="54"/>
      <c r="J67" s="51"/>
      <c r="K67" s="51"/>
    </row>
    <row r="68" spans="1:11" ht="15">
      <c r="A68" s="43"/>
      <c r="B68" s="2" t="s">
        <v>58</v>
      </c>
      <c r="C68" s="44">
        <f>'Сумма рангов'!X61</f>
        <v>1061.0775</v>
      </c>
      <c r="D68" s="44"/>
      <c r="E68" s="44"/>
      <c r="F68" s="44">
        <f t="shared" si="0"/>
        <v>1061.0775</v>
      </c>
      <c r="G68" s="44">
        <f t="shared" si="1"/>
        <v>66</v>
      </c>
      <c r="H68" s="46"/>
      <c r="I68" s="54"/>
      <c r="J68" s="51"/>
      <c r="K68" s="51"/>
    </row>
    <row r="69" spans="1:11" ht="15">
      <c r="A69" s="43"/>
      <c r="B69" s="2" t="s">
        <v>59</v>
      </c>
      <c r="C69" s="44">
        <f>'Сумма рангов'!X62</f>
        <v>782.145</v>
      </c>
      <c r="D69" s="44"/>
      <c r="E69" s="44"/>
      <c r="F69" s="44">
        <f t="shared" si="0"/>
        <v>782.145</v>
      </c>
      <c r="G69" s="44">
        <f t="shared" si="1"/>
        <v>32</v>
      </c>
      <c r="H69" s="46"/>
      <c r="I69" s="54"/>
      <c r="J69" s="51"/>
      <c r="K69" s="51"/>
    </row>
    <row r="70" spans="1:11" ht="15">
      <c r="A70" s="43"/>
      <c r="B70" s="2" t="s">
        <v>60</v>
      </c>
      <c r="C70" s="44">
        <f>'Сумма рангов'!X63</f>
        <v>927.4125</v>
      </c>
      <c r="D70" s="44"/>
      <c r="E70" s="44"/>
      <c r="F70" s="44">
        <f t="shared" si="0"/>
        <v>927.4125</v>
      </c>
      <c r="G70" s="44">
        <f t="shared" si="1"/>
        <v>53</v>
      </c>
      <c r="H70" s="46"/>
      <c r="I70" s="54"/>
      <c r="J70" s="51"/>
      <c r="K70" s="51"/>
    </row>
    <row r="71" spans="1:11" ht="15">
      <c r="A71" s="43"/>
      <c r="B71" s="2" t="s">
        <v>61</v>
      </c>
      <c r="C71" s="44">
        <f>'Сумма рангов'!X64</f>
        <v>981.1724999999999</v>
      </c>
      <c r="D71" s="44"/>
      <c r="E71" s="44"/>
      <c r="F71" s="44">
        <f t="shared" si="0"/>
        <v>981.1724999999999</v>
      </c>
      <c r="G71" s="44">
        <f t="shared" si="1"/>
        <v>58</v>
      </c>
      <c r="H71" s="46"/>
      <c r="I71" s="54"/>
      <c r="J71" s="51"/>
      <c r="K71" s="51"/>
    </row>
    <row r="72" spans="1:11" ht="15">
      <c r="A72" s="43"/>
      <c r="B72" s="2" t="s">
        <v>62</v>
      </c>
      <c r="C72" s="44">
        <f>'Сумма рангов'!X65</f>
        <v>679.7175</v>
      </c>
      <c r="D72" s="44"/>
      <c r="E72" s="44"/>
      <c r="F72" s="44">
        <f t="shared" si="0"/>
        <v>679.7175</v>
      </c>
      <c r="G72" s="44">
        <f t="shared" si="1"/>
        <v>20</v>
      </c>
      <c r="H72" s="46"/>
      <c r="I72" s="54"/>
      <c r="J72" s="51"/>
      <c r="K72" s="51"/>
    </row>
    <row r="73" spans="1:11" ht="15">
      <c r="A73" s="43"/>
      <c r="B73" s="2" t="s">
        <v>63</v>
      </c>
      <c r="C73" s="44">
        <f>'Сумма рангов'!X66</f>
        <v>846.405</v>
      </c>
      <c r="D73" s="44"/>
      <c r="E73" s="44"/>
      <c r="F73" s="44">
        <f t="shared" si="0"/>
        <v>846.405</v>
      </c>
      <c r="G73" s="44">
        <f t="shared" si="1"/>
        <v>37</v>
      </c>
      <c r="H73" s="46"/>
      <c r="I73" s="54"/>
      <c r="J73" s="51"/>
      <c r="K73" s="51"/>
    </row>
    <row r="74" spans="1:11" ht="15">
      <c r="A74" s="43"/>
      <c r="B74" s="2" t="s">
        <v>64</v>
      </c>
      <c r="C74" s="44">
        <f>'Сумма рангов'!X67</f>
        <v>445.935</v>
      </c>
      <c r="D74" s="44">
        <v>60</v>
      </c>
      <c r="E74" s="44">
        <v>100</v>
      </c>
      <c r="F74" s="44">
        <f t="shared" si="0"/>
        <v>285.935</v>
      </c>
      <c r="G74" s="44">
        <f t="shared" si="1"/>
        <v>1</v>
      </c>
      <c r="H74" s="46"/>
      <c r="I74" s="54"/>
      <c r="J74" s="51"/>
      <c r="K74" s="51"/>
    </row>
    <row r="75" spans="1:11" ht="15">
      <c r="A75" s="43"/>
      <c r="B75" s="2" t="s">
        <v>65</v>
      </c>
      <c r="C75" s="44">
        <f>'Сумма рангов'!X68</f>
        <v>1206.7125</v>
      </c>
      <c r="D75" s="44"/>
      <c r="E75" s="44"/>
      <c r="F75" s="44">
        <f aca="true" t="shared" si="2" ref="F75:F91">C75-D75-E75</f>
        <v>1206.7125</v>
      </c>
      <c r="G75" s="44">
        <f aca="true" t="shared" si="3" ref="G75:G91">RANK(F75,F$10:F$91,1)</f>
        <v>78</v>
      </c>
      <c r="H75" s="46"/>
      <c r="I75" s="54"/>
      <c r="J75" s="51"/>
      <c r="K75" s="51"/>
    </row>
    <row r="76" spans="1:11" ht="15">
      <c r="A76" s="43"/>
      <c r="B76" s="2" t="s">
        <v>66</v>
      </c>
      <c r="C76" s="44">
        <f>'Сумма рангов'!X69</f>
        <v>796.32</v>
      </c>
      <c r="D76" s="44"/>
      <c r="E76" s="44"/>
      <c r="F76" s="44">
        <f t="shared" si="2"/>
        <v>796.32</v>
      </c>
      <c r="G76" s="44">
        <f t="shared" si="3"/>
        <v>33</v>
      </c>
      <c r="H76" s="46"/>
      <c r="I76" s="54"/>
      <c r="J76" s="51"/>
      <c r="K76" s="51"/>
    </row>
    <row r="77" spans="1:11" ht="15">
      <c r="A77" s="43"/>
      <c r="B77" s="2" t="s">
        <v>67</v>
      </c>
      <c r="C77" s="44">
        <f>'Сумма рангов'!X70</f>
        <v>1053.4125000000001</v>
      </c>
      <c r="D77" s="44">
        <v>50</v>
      </c>
      <c r="E77" s="44"/>
      <c r="F77" s="44">
        <f t="shared" si="2"/>
        <v>1003.4125000000001</v>
      </c>
      <c r="G77" s="44">
        <f t="shared" si="3"/>
        <v>61</v>
      </c>
      <c r="H77" s="46"/>
      <c r="I77" s="54"/>
      <c r="J77" s="51"/>
      <c r="K77" s="51"/>
    </row>
    <row r="78" spans="1:11" ht="15">
      <c r="A78" s="43"/>
      <c r="B78" s="2" t="s">
        <v>68</v>
      </c>
      <c r="C78" s="44">
        <f>'Сумма рангов'!X71</f>
        <v>1142.1375</v>
      </c>
      <c r="D78" s="44"/>
      <c r="E78" s="44"/>
      <c r="F78" s="44">
        <f t="shared" si="2"/>
        <v>1142.1375</v>
      </c>
      <c r="G78" s="44">
        <f t="shared" si="3"/>
        <v>72</v>
      </c>
      <c r="H78" s="46"/>
      <c r="I78" s="54"/>
      <c r="J78" s="51"/>
      <c r="K78" s="51"/>
    </row>
    <row r="79" spans="1:11" ht="15">
      <c r="A79" s="43"/>
      <c r="B79" s="2" t="s">
        <v>69</v>
      </c>
      <c r="C79" s="44">
        <f>'Сумма рангов'!X72</f>
        <v>706.755</v>
      </c>
      <c r="D79" s="44"/>
      <c r="E79" s="44"/>
      <c r="F79" s="44">
        <f t="shared" si="2"/>
        <v>706.755</v>
      </c>
      <c r="G79" s="44">
        <f t="shared" si="3"/>
        <v>24</v>
      </c>
      <c r="H79" s="46"/>
      <c r="I79" s="54"/>
      <c r="J79" s="51"/>
      <c r="K79" s="51"/>
    </row>
    <row r="80" spans="1:11" ht="15">
      <c r="A80" s="43"/>
      <c r="B80" s="2" t="s">
        <v>70</v>
      </c>
      <c r="C80" s="44">
        <f>'Сумма рангов'!X73</f>
        <v>680.505</v>
      </c>
      <c r="D80" s="44">
        <v>50</v>
      </c>
      <c r="E80" s="44"/>
      <c r="F80" s="44">
        <f t="shared" si="2"/>
        <v>630.505</v>
      </c>
      <c r="G80" s="44">
        <f t="shared" si="3"/>
        <v>16</v>
      </c>
      <c r="H80" s="46"/>
      <c r="I80" s="54"/>
      <c r="J80" s="51"/>
      <c r="K80" s="51"/>
    </row>
    <row r="81" spans="1:11" ht="15">
      <c r="A81" s="43"/>
      <c r="B81" s="2" t="s">
        <v>71</v>
      </c>
      <c r="C81" s="44">
        <f>'Сумма рангов'!X74</f>
        <v>561.96</v>
      </c>
      <c r="D81" s="44"/>
      <c r="E81" s="44">
        <v>100</v>
      </c>
      <c r="F81" s="44">
        <f t="shared" si="2"/>
        <v>461.96000000000004</v>
      </c>
      <c r="G81" s="44">
        <f t="shared" si="3"/>
        <v>8</v>
      </c>
      <c r="H81" s="46"/>
      <c r="I81" s="54"/>
      <c r="J81" s="51"/>
      <c r="K81" s="51"/>
    </row>
    <row r="82" spans="1:11" ht="15">
      <c r="A82" s="43"/>
      <c r="B82" s="2" t="s">
        <v>72</v>
      </c>
      <c r="C82" s="44">
        <f>'Сумма рангов'!X75</f>
        <v>802.1474999999999</v>
      </c>
      <c r="D82" s="44"/>
      <c r="E82" s="44"/>
      <c r="F82" s="44">
        <f t="shared" si="2"/>
        <v>802.1474999999999</v>
      </c>
      <c r="G82" s="44">
        <f t="shared" si="3"/>
        <v>34</v>
      </c>
      <c r="H82" s="46"/>
      <c r="I82" s="54"/>
      <c r="J82" s="51"/>
      <c r="K82" s="51"/>
    </row>
    <row r="83" spans="1:11" ht="15">
      <c r="A83" s="43"/>
      <c r="B83" s="2" t="s">
        <v>73</v>
      </c>
      <c r="C83" s="44">
        <f>'Сумма рангов'!X76</f>
        <v>774.6374999999999</v>
      </c>
      <c r="D83" s="44">
        <v>50</v>
      </c>
      <c r="E83" s="44"/>
      <c r="F83" s="44">
        <f t="shared" si="2"/>
        <v>724.6374999999999</v>
      </c>
      <c r="G83" s="44">
        <f t="shared" si="3"/>
        <v>27</v>
      </c>
      <c r="H83" s="46"/>
      <c r="I83" s="54"/>
      <c r="J83" s="51"/>
      <c r="K83" s="51"/>
    </row>
    <row r="84" spans="1:11" ht="15">
      <c r="A84" s="43"/>
      <c r="B84" s="2" t="s">
        <v>74</v>
      </c>
      <c r="C84" s="44">
        <f>'Сумма рангов'!X77</f>
        <v>746.34</v>
      </c>
      <c r="D84" s="44">
        <v>60</v>
      </c>
      <c r="E84" s="44"/>
      <c r="F84" s="44">
        <f t="shared" si="2"/>
        <v>686.34</v>
      </c>
      <c r="G84" s="44">
        <f t="shared" si="3"/>
        <v>21</v>
      </c>
      <c r="H84" s="46"/>
      <c r="I84" s="54"/>
      <c r="J84" s="51"/>
      <c r="K84" s="51"/>
    </row>
    <row r="85" spans="1:11" ht="15">
      <c r="A85" s="43"/>
      <c r="B85" s="2" t="s">
        <v>75</v>
      </c>
      <c r="C85" s="44">
        <f>'Сумма рангов'!X78</f>
        <v>580.6500000000001</v>
      </c>
      <c r="D85" s="44">
        <f>70+50</f>
        <v>120</v>
      </c>
      <c r="E85" s="44">
        <v>80</v>
      </c>
      <c r="F85" s="44">
        <f t="shared" si="2"/>
        <v>380.6500000000001</v>
      </c>
      <c r="G85" s="44">
        <f t="shared" si="3"/>
        <v>5</v>
      </c>
      <c r="H85" s="46"/>
      <c r="I85" s="54"/>
      <c r="J85" s="51"/>
      <c r="K85" s="51"/>
    </row>
    <row r="86" spans="1:11" ht="15">
      <c r="A86" s="43"/>
      <c r="B86" s="2" t="s">
        <v>76</v>
      </c>
      <c r="C86" s="44">
        <f>'Сумма рангов'!X79</f>
        <v>1111.0575</v>
      </c>
      <c r="D86" s="44"/>
      <c r="E86" s="44"/>
      <c r="F86" s="44">
        <f t="shared" si="2"/>
        <v>1111.0575</v>
      </c>
      <c r="G86" s="44">
        <f t="shared" si="3"/>
        <v>71</v>
      </c>
      <c r="H86" s="46"/>
      <c r="I86" s="54"/>
      <c r="J86" s="51"/>
      <c r="K86" s="51"/>
    </row>
    <row r="87" spans="1:11" ht="15">
      <c r="A87" s="43"/>
      <c r="B87" s="2" t="s">
        <v>77</v>
      </c>
      <c r="C87" s="44">
        <f>'Сумма рангов'!X80</f>
        <v>383.67</v>
      </c>
      <c r="D87" s="44"/>
      <c r="E87" s="44"/>
      <c r="F87" s="44">
        <f t="shared" si="2"/>
        <v>383.67</v>
      </c>
      <c r="G87" s="44">
        <f t="shared" si="3"/>
        <v>6</v>
      </c>
      <c r="H87" s="46"/>
      <c r="I87" s="54"/>
      <c r="J87" s="51"/>
      <c r="K87" s="51"/>
    </row>
    <row r="88" spans="1:11" ht="15">
      <c r="A88" s="43"/>
      <c r="B88" s="2" t="s">
        <v>78</v>
      </c>
      <c r="C88" s="44">
        <f>'Сумма рангов'!X81</f>
        <v>1245.2475</v>
      </c>
      <c r="D88" s="44"/>
      <c r="E88" s="44"/>
      <c r="F88" s="44">
        <f t="shared" si="2"/>
        <v>1245.2475</v>
      </c>
      <c r="G88" s="44">
        <f t="shared" si="3"/>
        <v>80</v>
      </c>
      <c r="H88" s="46"/>
      <c r="I88" s="54"/>
      <c r="J88" s="51"/>
      <c r="K88" s="51"/>
    </row>
    <row r="89" spans="1:11" ht="15">
      <c r="A89" s="43"/>
      <c r="B89" s="2" t="s">
        <v>79</v>
      </c>
      <c r="C89" s="44">
        <f>'Сумма рангов'!X82</f>
        <v>974.1375</v>
      </c>
      <c r="D89" s="44"/>
      <c r="E89" s="44"/>
      <c r="F89" s="44">
        <f t="shared" si="2"/>
        <v>974.1375</v>
      </c>
      <c r="G89" s="44">
        <f t="shared" si="3"/>
        <v>57</v>
      </c>
      <c r="H89" s="46"/>
      <c r="I89" s="54"/>
      <c r="J89" s="51"/>
      <c r="K89" s="51"/>
    </row>
    <row r="90" spans="1:11" ht="15">
      <c r="A90" s="43"/>
      <c r="B90" s="2" t="s">
        <v>80</v>
      </c>
      <c r="C90" s="44">
        <f>'Сумма рангов'!X83</f>
        <v>1094.3625000000002</v>
      </c>
      <c r="D90" s="44"/>
      <c r="E90" s="44"/>
      <c r="F90" s="44">
        <f t="shared" si="2"/>
        <v>1094.3625000000002</v>
      </c>
      <c r="G90" s="44">
        <f t="shared" si="3"/>
        <v>70</v>
      </c>
      <c r="H90" s="46"/>
      <c r="I90" s="54"/>
      <c r="J90" s="51"/>
      <c r="K90" s="51"/>
    </row>
    <row r="91" spans="1:11" ht="15">
      <c r="A91" s="43"/>
      <c r="B91" s="2" t="s">
        <v>81</v>
      </c>
      <c r="C91" s="44">
        <f>'Сумма рангов'!X84</f>
        <v>832.755</v>
      </c>
      <c r="D91" s="44"/>
      <c r="E91" s="44"/>
      <c r="F91" s="44">
        <f t="shared" si="2"/>
        <v>832.755</v>
      </c>
      <c r="G91" s="44">
        <f t="shared" si="3"/>
        <v>35</v>
      </c>
      <c r="H91" s="46"/>
      <c r="I91" s="54"/>
      <c r="J91" s="51"/>
      <c r="K91" s="51"/>
    </row>
    <row r="94" ht="15">
      <c r="L94" s="55"/>
    </row>
    <row r="96" ht="12.75">
      <c r="L96" s="47"/>
    </row>
    <row r="97" ht="12.75">
      <c r="L97" s="52"/>
    </row>
    <row r="98" ht="12.75">
      <c r="L98" s="52"/>
    </row>
    <row r="99" ht="12.75">
      <c r="L99" s="52"/>
    </row>
    <row r="100" ht="12.75">
      <c r="L100" s="52"/>
    </row>
    <row r="101" ht="12.75">
      <c r="L101" s="52"/>
    </row>
    <row r="102" ht="12.75">
      <c r="L102" s="52"/>
    </row>
    <row r="103" ht="12.75">
      <c r="L103" s="52"/>
    </row>
    <row r="104" ht="12.75">
      <c r="L104" s="52"/>
    </row>
  </sheetData>
  <sheetProtection/>
  <mergeCells count="4">
    <mergeCell ref="B6:G6"/>
    <mergeCell ref="J8:K8"/>
    <mergeCell ref="L8:M8"/>
    <mergeCell ref="N8:O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L104"/>
  <sheetViews>
    <sheetView tabSelected="1" zoomScale="85" zoomScaleNormal="85" zoomScalePageLayoutView="0" workbookViewId="0" topLeftCell="A52">
      <selection activeCell="I41" sqref="I41"/>
    </sheetView>
  </sheetViews>
  <sheetFormatPr defaultColWidth="9.140625" defaultRowHeight="12.75"/>
  <cols>
    <col min="1" max="1" width="4.00390625" style="0" customWidth="1"/>
    <col min="2" max="2" width="24.7109375" style="3" customWidth="1"/>
    <col min="3" max="3" width="13.00390625" style="0" customWidth="1"/>
    <col min="4" max="4" width="11.8515625" style="0" customWidth="1"/>
    <col min="5" max="5" width="10.8515625" style="0" customWidth="1"/>
    <col min="6" max="6" width="7.8515625" style="48" customWidth="1"/>
    <col min="7" max="8" width="13.7109375" style="48" customWidth="1"/>
    <col min="9" max="9" width="13.421875" style="48" customWidth="1"/>
    <col min="10" max="10" width="13.28125" style="48" customWidth="1"/>
    <col min="11" max="11" width="12.8515625" style="48" customWidth="1"/>
    <col min="12" max="12" width="14.140625" style="48" customWidth="1"/>
  </cols>
  <sheetData>
    <row r="4" ht="15">
      <c r="B4" s="26"/>
    </row>
    <row r="6" spans="1:8" ht="26.25" customHeight="1">
      <c r="A6" s="37"/>
      <c r="B6" s="111" t="s">
        <v>302</v>
      </c>
      <c r="C6" s="111"/>
      <c r="D6" s="111"/>
      <c r="E6" s="45"/>
      <c r="F6" s="49"/>
      <c r="G6" s="49"/>
      <c r="H6" s="49"/>
    </row>
    <row r="7" spans="1:8" ht="17.25" customHeight="1">
      <c r="A7" s="37"/>
      <c r="B7" s="38"/>
      <c r="C7" s="37"/>
      <c r="D7" s="37"/>
      <c r="E7" s="37"/>
      <c r="F7" s="50"/>
      <c r="G7" s="50"/>
      <c r="H7" s="50"/>
    </row>
    <row r="8" spans="1:12" ht="23.25" customHeight="1">
      <c r="A8" s="37"/>
      <c r="B8" s="38"/>
      <c r="C8" s="37"/>
      <c r="D8" s="37"/>
      <c r="E8" s="37"/>
      <c r="F8" s="56"/>
      <c r="G8" s="112"/>
      <c r="H8" s="112"/>
      <c r="I8" s="113"/>
      <c r="J8" s="113"/>
      <c r="K8" s="113"/>
      <c r="L8" s="113"/>
    </row>
    <row r="9" spans="1:12" ht="30">
      <c r="A9" s="39"/>
      <c r="B9" s="40"/>
      <c r="C9" s="41" t="s">
        <v>190</v>
      </c>
      <c r="D9" s="42" t="s">
        <v>191</v>
      </c>
      <c r="E9" s="53"/>
      <c r="F9" s="56"/>
      <c r="G9" s="53"/>
      <c r="H9" s="53"/>
      <c r="I9" s="53"/>
      <c r="J9" s="53"/>
      <c r="K9" s="53"/>
      <c r="L9" s="53"/>
    </row>
    <row r="10" spans="1:8" ht="15">
      <c r="A10" s="43"/>
      <c r="B10" s="2" t="s">
        <v>0</v>
      </c>
      <c r="C10" s="44">
        <f>Дела!F10</f>
        <v>866.355</v>
      </c>
      <c r="D10" s="44">
        <f aca="true" t="shared" si="0" ref="D10:D41">RANK(C10,C$10:C$91,1)</f>
        <v>39</v>
      </c>
      <c r="E10" s="46"/>
      <c r="F10" s="54"/>
      <c r="G10" s="51"/>
      <c r="H10" s="51"/>
    </row>
    <row r="11" spans="1:8" ht="15">
      <c r="A11" s="43"/>
      <c r="B11" s="2" t="s">
        <v>1</v>
      </c>
      <c r="C11" s="44">
        <f>Дела!F11</f>
        <v>415.7475</v>
      </c>
      <c r="D11" s="44">
        <f t="shared" si="0"/>
        <v>7</v>
      </c>
      <c r="E11" s="46"/>
      <c r="F11" s="54"/>
      <c r="G11" s="51"/>
      <c r="H11" s="51"/>
    </row>
    <row r="12" spans="1:8" ht="15">
      <c r="A12" s="43"/>
      <c r="B12" s="2" t="s">
        <v>2</v>
      </c>
      <c r="C12" s="44">
        <f>Дела!F12</f>
        <v>607.1625</v>
      </c>
      <c r="D12" s="44">
        <f t="shared" si="0"/>
        <v>14</v>
      </c>
      <c r="E12" s="46"/>
      <c r="F12" s="54"/>
      <c r="G12" s="51"/>
      <c r="H12" s="51"/>
    </row>
    <row r="13" spans="1:8" ht="15">
      <c r="A13" s="43"/>
      <c r="B13" s="2" t="s">
        <v>3</v>
      </c>
      <c r="C13" s="44">
        <f>Дела!F13</f>
        <v>672.6099999999999</v>
      </c>
      <c r="D13" s="44">
        <f t="shared" si="0"/>
        <v>19</v>
      </c>
      <c r="E13" s="46"/>
      <c r="F13" s="54"/>
      <c r="G13" s="51"/>
      <c r="H13" s="51"/>
    </row>
    <row r="14" spans="1:8" ht="15">
      <c r="A14" s="43"/>
      <c r="B14" s="2" t="s">
        <v>4</v>
      </c>
      <c r="C14" s="44">
        <f>Дела!F14</f>
        <v>901.0575</v>
      </c>
      <c r="D14" s="44">
        <f t="shared" si="0"/>
        <v>48</v>
      </c>
      <c r="E14" s="46"/>
      <c r="F14" s="54"/>
      <c r="G14" s="51"/>
      <c r="H14" s="51"/>
    </row>
    <row r="15" spans="1:8" ht="15">
      <c r="A15" s="43"/>
      <c r="B15" s="2" t="s">
        <v>5</v>
      </c>
      <c r="C15" s="44">
        <f>Дела!F15</f>
        <v>710.6724999999999</v>
      </c>
      <c r="D15" s="44">
        <f t="shared" si="0"/>
        <v>25</v>
      </c>
      <c r="E15" s="46"/>
      <c r="F15" s="54"/>
      <c r="G15" s="51"/>
      <c r="H15" s="51"/>
    </row>
    <row r="16" spans="1:8" ht="15">
      <c r="A16" s="43"/>
      <c r="B16" s="2" t="s">
        <v>6</v>
      </c>
      <c r="C16" s="44">
        <f>Дела!F16</f>
        <v>378.4725</v>
      </c>
      <c r="D16" s="44">
        <f t="shared" si="0"/>
        <v>4</v>
      </c>
      <c r="E16" s="46"/>
      <c r="F16" s="54"/>
      <c r="G16" s="51"/>
      <c r="H16" s="51"/>
    </row>
    <row r="17" spans="1:8" ht="15">
      <c r="A17" s="43"/>
      <c r="B17" s="2" t="s">
        <v>7</v>
      </c>
      <c r="C17" s="44">
        <f>Дела!F17</f>
        <v>1197.8925000000002</v>
      </c>
      <c r="D17" s="44">
        <f t="shared" si="0"/>
        <v>76</v>
      </c>
      <c r="E17" s="46"/>
      <c r="F17" s="54"/>
      <c r="G17" s="51"/>
      <c r="H17" s="51"/>
    </row>
    <row r="18" spans="1:8" ht="15">
      <c r="A18" s="43"/>
      <c r="B18" s="2" t="s">
        <v>8</v>
      </c>
      <c r="C18" s="44">
        <f>Дела!F18</f>
        <v>887.1450000000001</v>
      </c>
      <c r="D18" s="44">
        <f t="shared" si="0"/>
        <v>45</v>
      </c>
      <c r="E18" s="46"/>
      <c r="F18" s="54"/>
      <c r="G18" s="51"/>
      <c r="H18" s="51"/>
    </row>
    <row r="19" spans="1:8" ht="15">
      <c r="A19" s="43"/>
      <c r="B19" s="2" t="s">
        <v>9</v>
      </c>
      <c r="C19" s="44">
        <f>Дела!F19</f>
        <v>691.7925</v>
      </c>
      <c r="D19" s="44">
        <f t="shared" si="0"/>
        <v>22</v>
      </c>
      <c r="E19" s="46"/>
      <c r="F19" s="54"/>
      <c r="G19" s="51"/>
      <c r="H19" s="51"/>
    </row>
    <row r="20" spans="1:8" ht="15">
      <c r="A20" s="43"/>
      <c r="B20" s="2" t="s">
        <v>10</v>
      </c>
      <c r="C20" s="44">
        <f>Дела!F20</f>
        <v>886.5149999999999</v>
      </c>
      <c r="D20" s="44">
        <f t="shared" si="0"/>
        <v>43</v>
      </c>
      <c r="E20" s="46"/>
      <c r="F20" s="54"/>
      <c r="G20" s="51"/>
      <c r="H20" s="51"/>
    </row>
    <row r="21" spans="1:8" ht="15">
      <c r="A21" s="43"/>
      <c r="B21" s="2" t="s">
        <v>11</v>
      </c>
      <c r="C21" s="44">
        <f>Дела!F21</f>
        <v>1024.5375000000001</v>
      </c>
      <c r="D21" s="44">
        <f t="shared" si="0"/>
        <v>64</v>
      </c>
      <c r="E21" s="46"/>
      <c r="F21" s="54"/>
      <c r="G21" s="51"/>
      <c r="H21" s="51"/>
    </row>
    <row r="22" spans="1:8" ht="15">
      <c r="A22" s="43"/>
      <c r="B22" s="2" t="s">
        <v>12</v>
      </c>
      <c r="C22" s="44">
        <f>Дела!F22</f>
        <v>1069.5300000000002</v>
      </c>
      <c r="D22" s="44">
        <f t="shared" si="0"/>
        <v>67</v>
      </c>
      <c r="E22" s="46"/>
      <c r="F22" s="54"/>
      <c r="G22" s="51"/>
      <c r="H22" s="51"/>
    </row>
    <row r="23" spans="1:8" ht="15">
      <c r="A23" s="43"/>
      <c r="B23" s="2" t="s">
        <v>13</v>
      </c>
      <c r="C23" s="44">
        <f>Дела!F23</f>
        <v>879.8475</v>
      </c>
      <c r="D23" s="44">
        <f t="shared" si="0"/>
        <v>42</v>
      </c>
      <c r="E23" s="46"/>
      <c r="F23" s="54"/>
      <c r="G23" s="51"/>
      <c r="H23" s="51"/>
    </row>
    <row r="24" spans="1:8" ht="15">
      <c r="A24" s="43"/>
      <c r="B24" s="2" t="s">
        <v>15</v>
      </c>
      <c r="C24" s="44">
        <f>Дела!F24</f>
        <v>967.575</v>
      </c>
      <c r="D24" s="44">
        <f t="shared" si="0"/>
        <v>56</v>
      </c>
      <c r="E24" s="46"/>
      <c r="F24" s="54"/>
      <c r="G24" s="51"/>
      <c r="H24" s="51"/>
    </row>
    <row r="25" spans="1:8" ht="15">
      <c r="A25" s="43"/>
      <c r="B25" s="2" t="s">
        <v>14</v>
      </c>
      <c r="C25" s="44">
        <f>Дела!F25</f>
        <v>1012.41</v>
      </c>
      <c r="D25" s="44">
        <f t="shared" si="0"/>
        <v>62</v>
      </c>
      <c r="E25" s="46"/>
      <c r="F25" s="54"/>
      <c r="G25" s="51"/>
      <c r="H25" s="51"/>
    </row>
    <row r="26" spans="1:8" ht="15">
      <c r="A26" s="43"/>
      <c r="B26" s="2" t="s">
        <v>16</v>
      </c>
      <c r="C26" s="44">
        <f>Дела!F26</f>
        <v>887.6175</v>
      </c>
      <c r="D26" s="44">
        <f t="shared" si="0"/>
        <v>46</v>
      </c>
      <c r="E26" s="46"/>
      <c r="F26" s="54"/>
      <c r="G26" s="51"/>
      <c r="H26" s="51"/>
    </row>
    <row r="27" spans="1:8" ht="17.25" customHeight="1">
      <c r="A27" s="43"/>
      <c r="B27" s="2" t="s">
        <v>17</v>
      </c>
      <c r="C27" s="44">
        <f>Дела!F27</f>
        <v>536.9250000000001</v>
      </c>
      <c r="D27" s="44">
        <f t="shared" si="0"/>
        <v>10</v>
      </c>
      <c r="E27" s="46"/>
      <c r="F27" s="54"/>
      <c r="G27" s="51"/>
      <c r="H27" s="51"/>
    </row>
    <row r="28" spans="1:8" ht="16.5" customHeight="1">
      <c r="A28" s="43"/>
      <c r="B28" s="2" t="s">
        <v>18</v>
      </c>
      <c r="C28" s="44">
        <f>Дела!F28</f>
        <v>512.355</v>
      </c>
      <c r="D28" s="44">
        <f t="shared" si="0"/>
        <v>9</v>
      </c>
      <c r="E28" s="46"/>
      <c r="F28" s="54"/>
      <c r="G28" s="51"/>
      <c r="H28" s="51"/>
    </row>
    <row r="29" spans="1:8" ht="15">
      <c r="A29" s="43"/>
      <c r="B29" s="2" t="s">
        <v>19</v>
      </c>
      <c r="C29" s="44">
        <f>Дела!F29</f>
        <v>600.1275</v>
      </c>
      <c r="D29" s="44">
        <f t="shared" si="0"/>
        <v>13</v>
      </c>
      <c r="E29" s="46"/>
      <c r="F29" s="54"/>
      <c r="G29" s="51"/>
      <c r="H29" s="51"/>
    </row>
    <row r="30" spans="1:8" ht="15">
      <c r="A30" s="43"/>
      <c r="B30" s="2" t="s">
        <v>20</v>
      </c>
      <c r="C30" s="44">
        <f>Дела!F30</f>
        <v>858.7950000000001</v>
      </c>
      <c r="D30" s="44">
        <f t="shared" si="0"/>
        <v>38</v>
      </c>
      <c r="E30" s="46"/>
      <c r="F30" s="54"/>
      <c r="G30" s="51"/>
      <c r="H30" s="51"/>
    </row>
    <row r="31" spans="1:8" ht="15">
      <c r="A31" s="43"/>
      <c r="B31" s="2" t="s">
        <v>21</v>
      </c>
      <c r="C31" s="44">
        <f>Дела!F31</f>
        <v>1287.6675</v>
      </c>
      <c r="D31" s="44">
        <f t="shared" si="0"/>
        <v>81</v>
      </c>
      <c r="E31" s="46"/>
      <c r="F31" s="54"/>
      <c r="G31" s="51"/>
      <c r="H31" s="51"/>
    </row>
    <row r="32" spans="1:8" ht="15">
      <c r="A32" s="43"/>
      <c r="B32" s="2" t="s">
        <v>22</v>
      </c>
      <c r="C32" s="44">
        <f>Дела!F32</f>
        <v>907.305</v>
      </c>
      <c r="D32" s="44">
        <f t="shared" si="0"/>
        <v>50</v>
      </c>
      <c r="E32" s="46"/>
      <c r="F32" s="54"/>
      <c r="G32" s="51"/>
      <c r="H32" s="51"/>
    </row>
    <row r="33" spans="1:8" ht="15">
      <c r="A33" s="43"/>
      <c r="B33" s="2" t="s">
        <v>23</v>
      </c>
      <c r="C33" s="44">
        <f>Дела!F33</f>
        <v>1018.92</v>
      </c>
      <c r="D33" s="44">
        <f t="shared" si="0"/>
        <v>63</v>
      </c>
      <c r="E33" s="46"/>
      <c r="F33" s="54"/>
      <c r="G33" s="51"/>
      <c r="H33" s="51"/>
    </row>
    <row r="34" spans="1:8" ht="15">
      <c r="A34" s="43"/>
      <c r="B34" s="2" t="s">
        <v>24</v>
      </c>
      <c r="C34" s="44">
        <f>Дела!F34</f>
        <v>658.305</v>
      </c>
      <c r="D34" s="44">
        <f t="shared" si="0"/>
        <v>17</v>
      </c>
      <c r="E34" s="46"/>
      <c r="F34" s="54"/>
      <c r="G34" s="51"/>
      <c r="H34" s="51"/>
    </row>
    <row r="35" spans="1:8" ht="15">
      <c r="A35" s="43"/>
      <c r="B35" s="2" t="s">
        <v>25</v>
      </c>
      <c r="C35" s="44">
        <f>Дела!F35</f>
        <v>1190.9625</v>
      </c>
      <c r="D35" s="44">
        <f t="shared" si="0"/>
        <v>74</v>
      </c>
      <c r="E35" s="46"/>
      <c r="F35" s="54"/>
      <c r="G35" s="51"/>
      <c r="H35" s="51"/>
    </row>
    <row r="36" spans="1:8" ht="15">
      <c r="A36" s="43"/>
      <c r="B36" s="2" t="s">
        <v>26</v>
      </c>
      <c r="C36" s="44">
        <f>Дела!F36</f>
        <v>705.28</v>
      </c>
      <c r="D36" s="44">
        <f t="shared" si="0"/>
        <v>23</v>
      </c>
      <c r="E36" s="46"/>
      <c r="F36" s="54"/>
      <c r="G36" s="51"/>
      <c r="H36" s="51"/>
    </row>
    <row r="37" spans="1:8" ht="15">
      <c r="A37" s="43"/>
      <c r="B37" s="2" t="s">
        <v>27</v>
      </c>
      <c r="C37" s="44">
        <f>Дела!F37</f>
        <v>1219.8899999999999</v>
      </c>
      <c r="D37" s="44">
        <f t="shared" si="0"/>
        <v>79</v>
      </c>
      <c r="E37" s="46"/>
      <c r="F37" s="54"/>
      <c r="G37" s="51"/>
      <c r="H37" s="51"/>
    </row>
    <row r="38" spans="1:8" ht="15">
      <c r="A38" s="43"/>
      <c r="B38" s="2" t="s">
        <v>28</v>
      </c>
      <c r="C38" s="44">
        <f>Дела!F38</f>
        <v>1147.8925000000002</v>
      </c>
      <c r="D38" s="44">
        <f t="shared" si="0"/>
        <v>73</v>
      </c>
      <c r="E38" s="46"/>
      <c r="F38" s="54"/>
      <c r="G38" s="51"/>
      <c r="H38" s="51"/>
    </row>
    <row r="39" spans="1:8" ht="15">
      <c r="A39" s="43"/>
      <c r="B39" s="2" t="s">
        <v>29</v>
      </c>
      <c r="C39" s="44">
        <f>Дела!F39</f>
        <v>1089.3750000000002</v>
      </c>
      <c r="D39" s="44">
        <f t="shared" si="0"/>
        <v>69</v>
      </c>
      <c r="E39" s="46"/>
      <c r="F39" s="54"/>
      <c r="G39" s="51"/>
      <c r="H39" s="51"/>
    </row>
    <row r="40" spans="1:8" ht="15">
      <c r="A40" s="43"/>
      <c r="B40" s="2" t="s">
        <v>30</v>
      </c>
      <c r="C40" s="44">
        <f>Дела!F40</f>
        <v>778.77</v>
      </c>
      <c r="D40" s="44">
        <f t="shared" si="0"/>
        <v>31</v>
      </c>
      <c r="E40" s="46"/>
      <c r="F40" s="54"/>
      <c r="G40" s="51"/>
      <c r="H40" s="51"/>
    </row>
    <row r="41" spans="1:8" ht="15">
      <c r="A41" s="43"/>
      <c r="B41" s="2" t="s">
        <v>31</v>
      </c>
      <c r="C41" s="44">
        <f>Дела!F41</f>
        <v>362.99249999999995</v>
      </c>
      <c r="D41" s="44">
        <f t="shared" si="0"/>
        <v>3</v>
      </c>
      <c r="E41" s="46"/>
      <c r="F41" s="54"/>
      <c r="G41" s="51"/>
      <c r="H41" s="51"/>
    </row>
    <row r="42" spans="1:8" ht="15">
      <c r="A42" s="43"/>
      <c r="B42" s="2" t="s">
        <v>32</v>
      </c>
      <c r="C42" s="44">
        <f>Дела!F42</f>
        <v>1025.6925</v>
      </c>
      <c r="D42" s="44">
        <f aca="true" t="shared" si="1" ref="D42:D73">RANK(C42,C$10:C$91,1)</f>
        <v>65</v>
      </c>
      <c r="E42" s="46"/>
      <c r="F42" s="54"/>
      <c r="G42" s="51"/>
      <c r="H42" s="51"/>
    </row>
    <row r="43" spans="1:8" ht="15">
      <c r="A43" s="43"/>
      <c r="B43" s="2" t="s">
        <v>33</v>
      </c>
      <c r="C43" s="44">
        <f>Дела!F43</f>
        <v>989.31</v>
      </c>
      <c r="D43" s="44">
        <f t="shared" si="1"/>
        <v>59</v>
      </c>
      <c r="E43" s="46"/>
      <c r="F43" s="54"/>
      <c r="G43" s="51"/>
      <c r="H43" s="51"/>
    </row>
    <row r="44" spans="1:8" ht="15">
      <c r="A44" s="43"/>
      <c r="B44" s="2" t="s">
        <v>34</v>
      </c>
      <c r="C44" s="44">
        <f>Дела!F44</f>
        <v>1196.8425</v>
      </c>
      <c r="D44" s="44">
        <f t="shared" si="1"/>
        <v>75</v>
      </c>
      <c r="E44" s="46"/>
      <c r="F44" s="54"/>
      <c r="G44" s="51"/>
      <c r="H44" s="51"/>
    </row>
    <row r="45" spans="1:8" ht="15">
      <c r="A45" s="43"/>
      <c r="B45" s="2" t="s">
        <v>35</v>
      </c>
      <c r="C45" s="44">
        <f>Дела!F45</f>
        <v>717.57</v>
      </c>
      <c r="D45" s="44">
        <f t="shared" si="1"/>
        <v>26</v>
      </c>
      <c r="E45" s="46"/>
      <c r="F45" s="54"/>
      <c r="G45" s="51"/>
      <c r="H45" s="51"/>
    </row>
    <row r="46" spans="1:8" ht="15">
      <c r="A46" s="43"/>
      <c r="B46" s="2" t="s">
        <v>36</v>
      </c>
      <c r="C46" s="44">
        <f>Дела!F46</f>
        <v>994.9275</v>
      </c>
      <c r="D46" s="44">
        <f t="shared" si="1"/>
        <v>60</v>
      </c>
      <c r="E46" s="46"/>
      <c r="F46" s="54"/>
      <c r="G46" s="51"/>
      <c r="H46" s="51"/>
    </row>
    <row r="47" spans="1:8" ht="15">
      <c r="A47" s="43"/>
      <c r="B47" s="2" t="s">
        <v>37</v>
      </c>
      <c r="C47" s="44">
        <f>Дела!F47</f>
        <v>845.775</v>
      </c>
      <c r="D47" s="44">
        <f t="shared" si="1"/>
        <v>36</v>
      </c>
      <c r="E47" s="46"/>
      <c r="F47" s="54"/>
      <c r="G47" s="51"/>
      <c r="H47" s="51"/>
    </row>
    <row r="48" spans="1:8" ht="15">
      <c r="A48" s="43"/>
      <c r="B48" s="2" t="s">
        <v>38</v>
      </c>
      <c r="C48" s="44">
        <f>Дела!F48</f>
        <v>930.405</v>
      </c>
      <c r="D48" s="44">
        <f t="shared" si="1"/>
        <v>54</v>
      </c>
      <c r="E48" s="46"/>
      <c r="F48" s="54"/>
      <c r="G48" s="51"/>
      <c r="H48" s="51"/>
    </row>
    <row r="49" spans="1:8" ht="15">
      <c r="A49" s="43"/>
      <c r="B49" s="2" t="s">
        <v>39</v>
      </c>
      <c r="C49" s="44">
        <f>Дела!F49</f>
        <v>769.6349999999999</v>
      </c>
      <c r="D49" s="44">
        <f t="shared" si="1"/>
        <v>29</v>
      </c>
      <c r="E49" s="46"/>
      <c r="F49" s="54"/>
      <c r="G49" s="51"/>
      <c r="H49" s="51"/>
    </row>
    <row r="50" spans="1:8" ht="15">
      <c r="A50" s="43"/>
      <c r="B50" s="2" t="s">
        <v>40</v>
      </c>
      <c r="C50" s="44">
        <f>Дела!F50</f>
        <v>875.5949999999998</v>
      </c>
      <c r="D50" s="44">
        <f t="shared" si="1"/>
        <v>40</v>
      </c>
      <c r="E50" s="46"/>
      <c r="F50" s="54"/>
      <c r="G50" s="51"/>
      <c r="H50" s="51"/>
    </row>
    <row r="51" spans="1:8" ht="15">
      <c r="A51" s="43"/>
      <c r="B51" s="2" t="s">
        <v>41</v>
      </c>
      <c r="C51" s="44">
        <f>Дела!F51</f>
        <v>1085.175</v>
      </c>
      <c r="D51" s="44">
        <f t="shared" si="1"/>
        <v>68</v>
      </c>
      <c r="E51" s="46"/>
      <c r="F51" s="54"/>
      <c r="G51" s="51"/>
      <c r="H51" s="51"/>
    </row>
    <row r="52" spans="1:8" ht="15">
      <c r="A52" s="43"/>
      <c r="B52" s="2" t="s">
        <v>42</v>
      </c>
      <c r="C52" s="44">
        <f>Дела!F52</f>
        <v>1306.095</v>
      </c>
      <c r="D52" s="44">
        <f t="shared" si="1"/>
        <v>82</v>
      </c>
      <c r="E52" s="46"/>
      <c r="F52" s="54"/>
      <c r="G52" s="51"/>
      <c r="H52" s="51"/>
    </row>
    <row r="53" spans="1:8" ht="15">
      <c r="A53" s="43"/>
      <c r="B53" s="2" t="s">
        <v>43</v>
      </c>
      <c r="C53" s="44">
        <f>Дела!F53</f>
        <v>662.34</v>
      </c>
      <c r="D53" s="44">
        <f t="shared" si="1"/>
        <v>18</v>
      </c>
      <c r="E53" s="46"/>
      <c r="F53" s="54"/>
      <c r="G53" s="51"/>
      <c r="H53" s="51"/>
    </row>
    <row r="54" spans="1:8" ht="15">
      <c r="A54" s="43"/>
      <c r="B54" s="2" t="s">
        <v>44</v>
      </c>
      <c r="C54" s="44">
        <f>Дела!F54</f>
        <v>886.935</v>
      </c>
      <c r="D54" s="44">
        <f t="shared" si="1"/>
        <v>44</v>
      </c>
      <c r="E54" s="46"/>
      <c r="F54" s="54"/>
      <c r="G54" s="51"/>
      <c r="H54" s="51"/>
    </row>
    <row r="55" spans="1:8" ht="15">
      <c r="A55" s="43"/>
      <c r="B55" s="2" t="s">
        <v>45</v>
      </c>
      <c r="C55" s="44">
        <f>Дела!F55</f>
        <v>611.9325</v>
      </c>
      <c r="D55" s="44">
        <f t="shared" si="1"/>
        <v>15</v>
      </c>
      <c r="E55" s="46"/>
      <c r="F55" s="54"/>
      <c r="G55" s="51"/>
      <c r="H55" s="51"/>
    </row>
    <row r="56" spans="1:8" ht="15">
      <c r="A56" s="43"/>
      <c r="B56" s="2" t="s">
        <v>46</v>
      </c>
      <c r="C56" s="44">
        <f>Дела!F56</f>
        <v>903.2099999999999</v>
      </c>
      <c r="D56" s="44">
        <f t="shared" si="1"/>
        <v>49</v>
      </c>
      <c r="E56" s="46"/>
      <c r="F56" s="54"/>
      <c r="G56" s="51"/>
      <c r="H56" s="51"/>
    </row>
    <row r="57" spans="1:8" ht="15">
      <c r="A57" s="43"/>
      <c r="B57" s="2" t="s">
        <v>47</v>
      </c>
      <c r="C57" s="44">
        <f>Дела!F57</f>
        <v>935.97</v>
      </c>
      <c r="D57" s="44">
        <f t="shared" si="1"/>
        <v>55</v>
      </c>
      <c r="E57" s="46"/>
      <c r="F57" s="54"/>
      <c r="G57" s="51"/>
      <c r="H57" s="51"/>
    </row>
    <row r="58" spans="1:8" ht="15">
      <c r="A58" s="43"/>
      <c r="B58" s="2" t="s">
        <v>48</v>
      </c>
      <c r="C58" s="44">
        <f>Дела!F58</f>
        <v>876.5925</v>
      </c>
      <c r="D58" s="44">
        <f t="shared" si="1"/>
        <v>41</v>
      </c>
      <c r="E58" s="46"/>
      <c r="F58" s="54"/>
      <c r="G58" s="51"/>
      <c r="H58" s="51"/>
    </row>
    <row r="59" spans="1:8" ht="15">
      <c r="A59" s="43"/>
      <c r="B59" s="2" t="s">
        <v>49</v>
      </c>
      <c r="C59" s="44">
        <f>Дела!F59</f>
        <v>774.0450000000001</v>
      </c>
      <c r="D59" s="44">
        <f t="shared" si="1"/>
        <v>30</v>
      </c>
      <c r="E59" s="46"/>
      <c r="F59" s="54"/>
      <c r="G59" s="51"/>
      <c r="H59" s="51"/>
    </row>
    <row r="60" spans="1:8" ht="15">
      <c r="A60" s="43"/>
      <c r="B60" s="2" t="s">
        <v>50</v>
      </c>
      <c r="C60" s="44">
        <f>Дела!F60</f>
        <v>352.0775</v>
      </c>
      <c r="D60" s="44">
        <f t="shared" si="1"/>
        <v>2</v>
      </c>
      <c r="E60" s="46"/>
      <c r="F60" s="54"/>
      <c r="G60" s="51"/>
      <c r="H60" s="51"/>
    </row>
    <row r="61" spans="1:8" ht="15">
      <c r="A61" s="43"/>
      <c r="B61" s="2" t="s">
        <v>51</v>
      </c>
      <c r="C61" s="44">
        <f>Дела!F61</f>
        <v>917.9425</v>
      </c>
      <c r="D61" s="44">
        <f t="shared" si="1"/>
        <v>52</v>
      </c>
      <c r="E61" s="46"/>
      <c r="F61" s="54"/>
      <c r="G61" s="51"/>
      <c r="H61" s="51"/>
    </row>
    <row r="62" spans="1:8" ht="15">
      <c r="A62" s="43"/>
      <c r="B62" s="2" t="s">
        <v>52</v>
      </c>
      <c r="C62" s="44">
        <f>Дела!F62</f>
        <v>1205.3475</v>
      </c>
      <c r="D62" s="44">
        <f t="shared" si="1"/>
        <v>77</v>
      </c>
      <c r="E62" s="46"/>
      <c r="F62" s="54"/>
      <c r="G62" s="51"/>
      <c r="H62" s="51"/>
    </row>
    <row r="63" spans="1:8" ht="15">
      <c r="A63" s="43"/>
      <c r="B63" s="2" t="s">
        <v>53</v>
      </c>
      <c r="C63" s="44">
        <f>Дела!F63</f>
        <v>592.6725000000001</v>
      </c>
      <c r="D63" s="44">
        <f t="shared" si="1"/>
        <v>12</v>
      </c>
      <c r="E63" s="46"/>
      <c r="F63" s="54"/>
      <c r="G63" s="51"/>
      <c r="H63" s="51"/>
    </row>
    <row r="64" spans="1:8" ht="15">
      <c r="A64" s="43"/>
      <c r="B64" s="2" t="s">
        <v>54</v>
      </c>
      <c r="C64" s="44">
        <f>Дела!F64</f>
        <v>890.88</v>
      </c>
      <c r="D64" s="44">
        <f t="shared" si="1"/>
        <v>47</v>
      </c>
      <c r="E64" s="46"/>
      <c r="F64" s="54"/>
      <c r="G64" s="51"/>
      <c r="H64" s="51"/>
    </row>
    <row r="65" spans="1:8" ht="15">
      <c r="A65" s="43"/>
      <c r="B65" s="2" t="s">
        <v>55</v>
      </c>
      <c r="C65" s="44">
        <f>Дела!F65</f>
        <v>583.485</v>
      </c>
      <c r="D65" s="44">
        <f t="shared" si="1"/>
        <v>11</v>
      </c>
      <c r="E65" s="46"/>
      <c r="F65" s="54"/>
      <c r="G65" s="51"/>
      <c r="H65" s="51"/>
    </row>
    <row r="66" spans="1:8" ht="15">
      <c r="A66" s="43"/>
      <c r="B66" s="2" t="s">
        <v>56</v>
      </c>
      <c r="C66" s="44">
        <f>Дела!F66</f>
        <v>912.4050000000002</v>
      </c>
      <c r="D66" s="44">
        <f t="shared" si="1"/>
        <v>51</v>
      </c>
      <c r="E66" s="46"/>
      <c r="F66" s="54"/>
      <c r="G66" s="51"/>
      <c r="H66" s="51"/>
    </row>
    <row r="67" spans="1:8" ht="15">
      <c r="A67" s="43"/>
      <c r="B67" s="2" t="s">
        <v>57</v>
      </c>
      <c r="C67" s="44">
        <f>Дела!F67</f>
        <v>755.3075</v>
      </c>
      <c r="D67" s="44">
        <f t="shared" si="1"/>
        <v>28</v>
      </c>
      <c r="E67" s="46"/>
      <c r="F67" s="54"/>
      <c r="G67" s="51"/>
      <c r="H67" s="51"/>
    </row>
    <row r="68" spans="1:8" ht="15">
      <c r="A68" s="43"/>
      <c r="B68" s="2" t="s">
        <v>58</v>
      </c>
      <c r="C68" s="44">
        <f>Дела!F68</f>
        <v>1061.0775</v>
      </c>
      <c r="D68" s="44">
        <f t="shared" si="1"/>
        <v>66</v>
      </c>
      <c r="E68" s="46"/>
      <c r="F68" s="54"/>
      <c r="G68" s="51"/>
      <c r="H68" s="51"/>
    </row>
    <row r="69" spans="1:8" ht="15">
      <c r="A69" s="43"/>
      <c r="B69" s="2" t="s">
        <v>59</v>
      </c>
      <c r="C69" s="44">
        <f>Дела!F69</f>
        <v>782.145</v>
      </c>
      <c r="D69" s="44">
        <f t="shared" si="1"/>
        <v>32</v>
      </c>
      <c r="E69" s="46"/>
      <c r="F69" s="54"/>
      <c r="G69" s="51"/>
      <c r="H69" s="51"/>
    </row>
    <row r="70" spans="1:8" ht="15">
      <c r="A70" s="43"/>
      <c r="B70" s="2" t="s">
        <v>60</v>
      </c>
      <c r="C70" s="44">
        <f>Дела!F70</f>
        <v>927.4125</v>
      </c>
      <c r="D70" s="44">
        <f t="shared" si="1"/>
        <v>53</v>
      </c>
      <c r="E70" s="46"/>
      <c r="F70" s="54"/>
      <c r="G70" s="51"/>
      <c r="H70" s="51"/>
    </row>
    <row r="71" spans="1:8" ht="15">
      <c r="A71" s="43"/>
      <c r="B71" s="2" t="s">
        <v>61</v>
      </c>
      <c r="C71" s="44">
        <f>Дела!F71</f>
        <v>981.1724999999999</v>
      </c>
      <c r="D71" s="44">
        <f t="shared" si="1"/>
        <v>58</v>
      </c>
      <c r="E71" s="46"/>
      <c r="F71" s="54"/>
      <c r="G71" s="51"/>
      <c r="H71" s="51"/>
    </row>
    <row r="72" spans="1:8" ht="15">
      <c r="A72" s="43"/>
      <c r="B72" s="2" t="s">
        <v>62</v>
      </c>
      <c r="C72" s="44">
        <f>Дела!F72</f>
        <v>679.7175</v>
      </c>
      <c r="D72" s="44">
        <f t="shared" si="1"/>
        <v>20</v>
      </c>
      <c r="E72" s="46"/>
      <c r="F72" s="54"/>
      <c r="G72" s="51"/>
      <c r="H72" s="51"/>
    </row>
    <row r="73" spans="1:8" ht="15">
      <c r="A73" s="43"/>
      <c r="B73" s="2" t="s">
        <v>63</v>
      </c>
      <c r="C73" s="44">
        <f>Дела!F73</f>
        <v>846.405</v>
      </c>
      <c r="D73" s="44">
        <f t="shared" si="1"/>
        <v>37</v>
      </c>
      <c r="E73" s="46"/>
      <c r="F73" s="54"/>
      <c r="G73" s="51"/>
      <c r="H73" s="51"/>
    </row>
    <row r="74" spans="1:8" ht="15">
      <c r="A74" s="43"/>
      <c r="B74" s="2" t="s">
        <v>64</v>
      </c>
      <c r="C74" s="44">
        <f>Дела!F74</f>
        <v>285.935</v>
      </c>
      <c r="D74" s="44">
        <f aca="true" t="shared" si="2" ref="D74:D91">RANK(C74,C$10:C$91,1)</f>
        <v>1</v>
      </c>
      <c r="E74" s="46"/>
      <c r="F74" s="54"/>
      <c r="G74" s="51"/>
      <c r="H74" s="51"/>
    </row>
    <row r="75" spans="1:8" ht="15">
      <c r="A75" s="43"/>
      <c r="B75" s="2" t="s">
        <v>65</v>
      </c>
      <c r="C75" s="44">
        <f>Дела!F75</f>
        <v>1206.7125</v>
      </c>
      <c r="D75" s="44">
        <f t="shared" si="2"/>
        <v>78</v>
      </c>
      <c r="E75" s="46"/>
      <c r="F75" s="54"/>
      <c r="G75" s="51"/>
      <c r="H75" s="51"/>
    </row>
    <row r="76" spans="1:8" ht="15">
      <c r="A76" s="43"/>
      <c r="B76" s="2" t="s">
        <v>66</v>
      </c>
      <c r="C76" s="44">
        <f>Дела!F76</f>
        <v>796.32</v>
      </c>
      <c r="D76" s="44">
        <f t="shared" si="2"/>
        <v>33</v>
      </c>
      <c r="E76" s="46"/>
      <c r="F76" s="54"/>
      <c r="G76" s="51"/>
      <c r="H76" s="51"/>
    </row>
    <row r="77" spans="1:8" ht="15">
      <c r="A77" s="43"/>
      <c r="B77" s="2" t="s">
        <v>67</v>
      </c>
      <c r="C77" s="44">
        <f>Дела!F77</f>
        <v>1003.4125000000001</v>
      </c>
      <c r="D77" s="44">
        <f t="shared" si="2"/>
        <v>61</v>
      </c>
      <c r="E77" s="46"/>
      <c r="F77" s="54"/>
      <c r="G77" s="51"/>
      <c r="H77" s="51"/>
    </row>
    <row r="78" spans="1:8" ht="15">
      <c r="A78" s="43"/>
      <c r="B78" s="2" t="s">
        <v>68</v>
      </c>
      <c r="C78" s="44">
        <f>Дела!F78</f>
        <v>1142.1375</v>
      </c>
      <c r="D78" s="44">
        <f t="shared" si="2"/>
        <v>72</v>
      </c>
      <c r="E78" s="46"/>
      <c r="F78" s="54"/>
      <c r="G78" s="51"/>
      <c r="H78" s="51"/>
    </row>
    <row r="79" spans="1:8" ht="15">
      <c r="A79" s="43"/>
      <c r="B79" s="2" t="s">
        <v>69</v>
      </c>
      <c r="C79" s="44">
        <f>Дела!F79</f>
        <v>706.755</v>
      </c>
      <c r="D79" s="44">
        <f t="shared" si="2"/>
        <v>24</v>
      </c>
      <c r="E79" s="46"/>
      <c r="F79" s="54"/>
      <c r="G79" s="51"/>
      <c r="H79" s="51"/>
    </row>
    <row r="80" spans="1:8" ht="15">
      <c r="A80" s="43"/>
      <c r="B80" s="2" t="s">
        <v>70</v>
      </c>
      <c r="C80" s="44">
        <f>Дела!F80</f>
        <v>630.505</v>
      </c>
      <c r="D80" s="44">
        <f t="shared" si="2"/>
        <v>16</v>
      </c>
      <c r="E80" s="46"/>
      <c r="F80" s="54"/>
      <c r="G80" s="51"/>
      <c r="H80" s="51"/>
    </row>
    <row r="81" spans="1:8" ht="15">
      <c r="A81" s="43"/>
      <c r="B81" s="2" t="s">
        <v>71</v>
      </c>
      <c r="C81" s="44">
        <f>Дела!F81</f>
        <v>461.96000000000004</v>
      </c>
      <c r="D81" s="44">
        <f t="shared" si="2"/>
        <v>8</v>
      </c>
      <c r="E81" s="46"/>
      <c r="F81" s="54"/>
      <c r="G81" s="51"/>
      <c r="H81" s="51"/>
    </row>
    <row r="82" spans="1:8" ht="15">
      <c r="A82" s="43"/>
      <c r="B82" s="2" t="s">
        <v>72</v>
      </c>
      <c r="C82" s="44">
        <f>Дела!F82</f>
        <v>802.1474999999999</v>
      </c>
      <c r="D82" s="44">
        <f t="shared" si="2"/>
        <v>34</v>
      </c>
      <c r="E82" s="46"/>
      <c r="F82" s="54"/>
      <c r="G82" s="51"/>
      <c r="H82" s="51"/>
    </row>
    <row r="83" spans="1:8" ht="15">
      <c r="A83" s="43"/>
      <c r="B83" s="2" t="s">
        <v>73</v>
      </c>
      <c r="C83" s="44">
        <f>Дела!F83</f>
        <v>724.6374999999999</v>
      </c>
      <c r="D83" s="44">
        <f t="shared" si="2"/>
        <v>27</v>
      </c>
      <c r="E83" s="46"/>
      <c r="F83" s="54"/>
      <c r="G83" s="51"/>
      <c r="H83" s="51"/>
    </row>
    <row r="84" spans="1:8" ht="15">
      <c r="A84" s="43"/>
      <c r="B84" s="2" t="s">
        <v>74</v>
      </c>
      <c r="C84" s="44">
        <f>Дела!F84</f>
        <v>686.34</v>
      </c>
      <c r="D84" s="44">
        <f t="shared" si="2"/>
        <v>21</v>
      </c>
      <c r="E84" s="46"/>
      <c r="F84" s="54"/>
      <c r="G84" s="51"/>
      <c r="H84" s="51"/>
    </row>
    <row r="85" spans="1:8" ht="15">
      <c r="A85" s="43"/>
      <c r="B85" s="2" t="s">
        <v>75</v>
      </c>
      <c r="C85" s="44">
        <f>Дела!F85</f>
        <v>380.6500000000001</v>
      </c>
      <c r="D85" s="44">
        <f t="shared" si="2"/>
        <v>5</v>
      </c>
      <c r="E85" s="46"/>
      <c r="F85" s="54"/>
      <c r="G85" s="51"/>
      <c r="H85" s="51"/>
    </row>
    <row r="86" spans="1:8" ht="15">
      <c r="A86" s="43"/>
      <c r="B86" s="2" t="s">
        <v>76</v>
      </c>
      <c r="C86" s="44">
        <f>Дела!F86</f>
        <v>1111.0575</v>
      </c>
      <c r="D86" s="44">
        <f t="shared" si="2"/>
        <v>71</v>
      </c>
      <c r="E86" s="46"/>
      <c r="F86" s="54"/>
      <c r="G86" s="51"/>
      <c r="H86" s="51"/>
    </row>
    <row r="87" spans="1:8" ht="15">
      <c r="A87" s="43"/>
      <c r="B87" s="2" t="s">
        <v>77</v>
      </c>
      <c r="C87" s="44">
        <f>Дела!F87</f>
        <v>383.67</v>
      </c>
      <c r="D87" s="44">
        <f t="shared" si="2"/>
        <v>6</v>
      </c>
      <c r="E87" s="46"/>
      <c r="F87" s="54"/>
      <c r="G87" s="51"/>
      <c r="H87" s="51"/>
    </row>
    <row r="88" spans="1:8" ht="15">
      <c r="A88" s="43"/>
      <c r="B88" s="2" t="s">
        <v>78</v>
      </c>
      <c r="C88" s="44">
        <f>Дела!F88</f>
        <v>1245.2475</v>
      </c>
      <c r="D88" s="44">
        <f t="shared" si="2"/>
        <v>80</v>
      </c>
      <c r="E88" s="46"/>
      <c r="F88" s="54"/>
      <c r="G88" s="51"/>
      <c r="H88" s="51"/>
    </row>
    <row r="89" spans="1:8" ht="15">
      <c r="A89" s="43"/>
      <c r="B89" s="2" t="s">
        <v>79</v>
      </c>
      <c r="C89" s="44">
        <f>Дела!F89</f>
        <v>974.1375</v>
      </c>
      <c r="D89" s="44">
        <f t="shared" si="2"/>
        <v>57</v>
      </c>
      <c r="E89" s="46"/>
      <c r="F89" s="54"/>
      <c r="G89" s="51"/>
      <c r="H89" s="51"/>
    </row>
    <row r="90" spans="1:8" ht="15">
      <c r="A90" s="43"/>
      <c r="B90" s="2" t="s">
        <v>80</v>
      </c>
      <c r="C90" s="44">
        <f>Дела!F90</f>
        <v>1094.3625000000002</v>
      </c>
      <c r="D90" s="44">
        <f t="shared" si="2"/>
        <v>70</v>
      </c>
      <c r="E90" s="46"/>
      <c r="F90" s="54"/>
      <c r="G90" s="51"/>
      <c r="H90" s="51"/>
    </row>
    <row r="91" spans="1:8" ht="15">
      <c r="A91" s="43"/>
      <c r="B91" s="2" t="s">
        <v>81</v>
      </c>
      <c r="C91" s="44">
        <f>Дела!F91</f>
        <v>832.755</v>
      </c>
      <c r="D91" s="44">
        <f t="shared" si="2"/>
        <v>35</v>
      </c>
      <c r="E91" s="46"/>
      <c r="F91" s="54"/>
      <c r="G91" s="51"/>
      <c r="H91" s="51"/>
    </row>
    <row r="94" ht="15">
      <c r="I94" s="55"/>
    </row>
    <row r="96" ht="12.75">
      <c r="I96" s="47"/>
    </row>
    <row r="97" ht="12.75">
      <c r="I97" s="52"/>
    </row>
    <row r="98" ht="12.75">
      <c r="I98" s="52"/>
    </row>
    <row r="99" ht="12.75">
      <c r="I99" s="52"/>
    </row>
    <row r="100" ht="12.75">
      <c r="I100" s="52"/>
    </row>
    <row r="101" ht="12.75">
      <c r="I101" s="52"/>
    </row>
    <row r="102" ht="12.75">
      <c r="I102" s="52"/>
    </row>
    <row r="103" ht="12.75">
      <c r="I103" s="52"/>
    </row>
    <row r="104" ht="12.75">
      <c r="I104" s="52"/>
    </row>
  </sheetData>
  <sheetProtection/>
  <mergeCells count="4">
    <mergeCell ref="B6:D6"/>
    <mergeCell ref="G8:H8"/>
    <mergeCell ref="I8:J8"/>
    <mergeCell ref="K8:L8"/>
  </mergeCells>
  <printOptions/>
  <pageMargins left="1.09" right="0.75" top="0.8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3:R91"/>
  <sheetViews>
    <sheetView zoomScalePageLayoutView="0" workbookViewId="0" topLeftCell="A4">
      <pane ySplit="5" topLeftCell="A84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3.57421875" style="0" customWidth="1"/>
    <col min="2" max="2" width="24.28125" style="0" customWidth="1"/>
    <col min="3" max="3" width="13.00390625" style="0" customWidth="1"/>
    <col min="4" max="4" width="9.8515625" style="0" customWidth="1"/>
    <col min="5" max="5" width="12.7109375" style="0" customWidth="1"/>
    <col min="6" max="6" width="20.7109375" style="0" bestFit="1" customWidth="1"/>
    <col min="7" max="8" width="12.00390625" style="0" customWidth="1"/>
    <col min="9" max="9" width="12.28125" style="0" customWidth="1"/>
    <col min="10" max="10" width="10.140625" style="0" customWidth="1"/>
    <col min="11" max="11" width="9.8515625" style="0" customWidth="1"/>
    <col min="12" max="12" width="10.421875" style="0" customWidth="1"/>
    <col min="13" max="13" width="8.140625" style="0" customWidth="1"/>
    <col min="14" max="14" width="6.00390625" style="0" customWidth="1"/>
  </cols>
  <sheetData>
    <row r="1" ht="12.75" hidden="1"/>
    <row r="2" ht="12.75" hidden="1"/>
    <row r="3" spans="2:18" ht="21.75" customHeight="1">
      <c r="B3" s="108" t="s">
        <v>83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39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ht="12.75" hidden="1"/>
    <row r="6" ht="12.75" hidden="1"/>
    <row r="7" ht="12.75" hidden="1"/>
    <row r="8" spans="1:14" ht="132">
      <c r="A8" s="15"/>
      <c r="B8" s="15"/>
      <c r="C8" s="11" t="s">
        <v>105</v>
      </c>
      <c r="D8" s="11" t="s">
        <v>106</v>
      </c>
      <c r="E8" s="11" t="s">
        <v>104</v>
      </c>
      <c r="F8" s="12" t="s">
        <v>89</v>
      </c>
      <c r="G8" s="11" t="s">
        <v>115</v>
      </c>
      <c r="H8" s="13" t="s">
        <v>95</v>
      </c>
      <c r="I8" s="13" t="s">
        <v>96</v>
      </c>
      <c r="J8" s="13" t="s">
        <v>97</v>
      </c>
      <c r="K8" s="13" t="s">
        <v>210</v>
      </c>
      <c r="L8" s="13" t="s">
        <v>211</v>
      </c>
      <c r="M8" s="13" t="s">
        <v>190</v>
      </c>
      <c r="N8" s="13" t="s">
        <v>227</v>
      </c>
    </row>
    <row r="9" spans="1:14" ht="12.75">
      <c r="A9" s="5">
        <v>1</v>
      </c>
      <c r="B9" s="6" t="s">
        <v>0</v>
      </c>
      <c r="C9" s="19">
        <v>0</v>
      </c>
      <c r="D9" s="19">
        <v>1</v>
      </c>
      <c r="E9" s="19"/>
      <c r="F9" s="19"/>
      <c r="G9" s="19">
        <f aca="true" t="shared" si="0" ref="G9:G40">D9-E9+C9</f>
        <v>1</v>
      </c>
      <c r="H9" s="32">
        <f>(D9+F9)/'П 1'!C9</f>
        <v>0.08333333333333333</v>
      </c>
      <c r="I9" s="19">
        <v>1</v>
      </c>
      <c r="J9" s="20">
        <f>IF(G9=0,0,I9/G9)</f>
        <v>1</v>
      </c>
      <c r="K9" s="29">
        <f>(IF(H9=0,82,RANK(H9,H$9:H$90,0)))</f>
        <v>59</v>
      </c>
      <c r="L9" s="29">
        <f>IF(H9=0,82,RANK(J9,J$9:J$90,0))</f>
        <v>4</v>
      </c>
      <c r="M9" s="64">
        <f>K9+L9</f>
        <v>63</v>
      </c>
      <c r="N9" s="64">
        <f>IF(H9=0,82,RANK(M9,M$9:M$90,1))</f>
        <v>41</v>
      </c>
    </row>
    <row r="10" spans="1:14" ht="12.75">
      <c r="A10" s="1">
        <v>2</v>
      </c>
      <c r="B10" s="2" t="s">
        <v>1</v>
      </c>
      <c r="C10" s="19">
        <v>0</v>
      </c>
      <c r="D10" s="19">
        <v>14</v>
      </c>
      <c r="E10" s="19">
        <v>1</v>
      </c>
      <c r="F10" s="19"/>
      <c r="G10" s="19">
        <f t="shared" si="0"/>
        <v>13</v>
      </c>
      <c r="H10" s="32">
        <f>(D10+F10)/'П 1'!C10</f>
        <v>0.358974358974359</v>
      </c>
      <c r="I10" s="19">
        <v>13</v>
      </c>
      <c r="J10" s="20">
        <f aca="true" t="shared" si="1" ref="J10:J73">IF(G10=0,0,I10/G10)</f>
        <v>1</v>
      </c>
      <c r="K10" s="29">
        <f aca="true" t="shared" si="2" ref="K10:K73">(IF(H10=0,82,RANK(H10,H$9:H$90,0)))</f>
        <v>10</v>
      </c>
      <c r="L10" s="29">
        <f aca="true" t="shared" si="3" ref="L10:L73">IF(H10=0,82,RANK(J10,J$9:J$90,0))</f>
        <v>4</v>
      </c>
      <c r="M10" s="64">
        <f aca="true" t="shared" si="4" ref="M10:M73">K10+L10</f>
        <v>14</v>
      </c>
      <c r="N10" s="64">
        <f aca="true" t="shared" si="5" ref="N10:N73">IF(H10=0,82,RANK(M10,M$9:M$90,1))</f>
        <v>6</v>
      </c>
    </row>
    <row r="11" spans="1:14" s="27" customFormat="1" ht="12.75">
      <c r="A11" s="1">
        <v>3</v>
      </c>
      <c r="B11" s="2" t="s">
        <v>2</v>
      </c>
      <c r="C11" s="19">
        <v>0</v>
      </c>
      <c r="D11" s="19">
        <v>5</v>
      </c>
      <c r="E11" s="19">
        <v>1</v>
      </c>
      <c r="F11" s="19"/>
      <c r="G11" s="19">
        <f t="shared" si="0"/>
        <v>4</v>
      </c>
      <c r="H11" s="32">
        <f>(D11+F11)/'П 1'!C11</f>
        <v>0.35714285714285715</v>
      </c>
      <c r="I11" s="19">
        <v>5</v>
      </c>
      <c r="J11" s="20">
        <f t="shared" si="1"/>
        <v>1.25</v>
      </c>
      <c r="K11" s="29">
        <f t="shared" si="2"/>
        <v>11</v>
      </c>
      <c r="L11" s="29">
        <f t="shared" si="3"/>
        <v>2</v>
      </c>
      <c r="M11" s="64">
        <f t="shared" si="4"/>
        <v>13</v>
      </c>
      <c r="N11" s="64">
        <f t="shared" si="5"/>
        <v>5</v>
      </c>
    </row>
    <row r="12" spans="1:14" ht="12.75">
      <c r="A12" s="1">
        <v>4</v>
      </c>
      <c r="B12" s="2" t="s">
        <v>3</v>
      </c>
      <c r="C12" s="19">
        <v>0</v>
      </c>
      <c r="D12" s="19">
        <v>3</v>
      </c>
      <c r="E12" s="19"/>
      <c r="F12" s="19"/>
      <c r="G12" s="19">
        <f t="shared" si="0"/>
        <v>3</v>
      </c>
      <c r="H12" s="32">
        <f>(D12+F12)/'П 1'!C12</f>
        <v>0.13052029322367245</v>
      </c>
      <c r="I12" s="19">
        <v>3</v>
      </c>
      <c r="J12" s="20">
        <f t="shared" si="1"/>
        <v>1</v>
      </c>
      <c r="K12" s="29">
        <f t="shared" si="2"/>
        <v>48</v>
      </c>
      <c r="L12" s="29">
        <f t="shared" si="3"/>
        <v>4</v>
      </c>
      <c r="M12" s="64">
        <f t="shared" si="4"/>
        <v>52</v>
      </c>
      <c r="N12" s="64">
        <f t="shared" si="5"/>
        <v>33</v>
      </c>
    </row>
    <row r="13" spans="1:14" s="27" customFormat="1" ht="12.75">
      <c r="A13" s="1">
        <v>5</v>
      </c>
      <c r="B13" s="2" t="s">
        <v>4</v>
      </c>
      <c r="C13" s="19">
        <v>0</v>
      </c>
      <c r="D13" s="19">
        <v>8</v>
      </c>
      <c r="E13" s="19"/>
      <c r="F13" s="19"/>
      <c r="G13" s="19">
        <f t="shared" si="0"/>
        <v>8</v>
      </c>
      <c r="H13" s="32">
        <f>(D13+F13)/'П 1'!C13</f>
        <v>0.26146131805157596</v>
      </c>
      <c r="I13" s="19">
        <v>7</v>
      </c>
      <c r="J13" s="20">
        <f t="shared" si="1"/>
        <v>0.875</v>
      </c>
      <c r="K13" s="29">
        <f t="shared" si="2"/>
        <v>17</v>
      </c>
      <c r="L13" s="29">
        <f t="shared" si="3"/>
        <v>52</v>
      </c>
      <c r="M13" s="64">
        <f t="shared" si="4"/>
        <v>69</v>
      </c>
      <c r="N13" s="64">
        <f t="shared" si="5"/>
        <v>48</v>
      </c>
    </row>
    <row r="14" spans="1:14" s="27" customFormat="1" ht="12.75">
      <c r="A14" s="1">
        <v>6</v>
      </c>
      <c r="B14" s="2" t="s">
        <v>5</v>
      </c>
      <c r="C14" s="19">
        <v>0</v>
      </c>
      <c r="D14" s="19">
        <v>3</v>
      </c>
      <c r="E14" s="19"/>
      <c r="F14" s="19"/>
      <c r="G14" s="19">
        <f t="shared" si="0"/>
        <v>3</v>
      </c>
      <c r="H14" s="32">
        <f>(D14+F14)/'П 1'!C14</f>
        <v>0.12</v>
      </c>
      <c r="I14" s="19">
        <v>3</v>
      </c>
      <c r="J14" s="20">
        <f t="shared" si="1"/>
        <v>1</v>
      </c>
      <c r="K14" s="29">
        <f t="shared" si="2"/>
        <v>51</v>
      </c>
      <c r="L14" s="29">
        <f t="shared" si="3"/>
        <v>4</v>
      </c>
      <c r="M14" s="64">
        <f t="shared" si="4"/>
        <v>55</v>
      </c>
      <c r="N14" s="64">
        <f t="shared" si="5"/>
        <v>35</v>
      </c>
    </row>
    <row r="15" spans="1:14" ht="12.75">
      <c r="A15" s="1">
        <v>7</v>
      </c>
      <c r="B15" s="2" t="s">
        <v>6</v>
      </c>
      <c r="C15" s="19">
        <v>2</v>
      </c>
      <c r="D15" s="19">
        <v>20</v>
      </c>
      <c r="E15" s="19">
        <v>2</v>
      </c>
      <c r="F15" s="19"/>
      <c r="G15" s="19">
        <f t="shared" si="0"/>
        <v>20</v>
      </c>
      <c r="H15" s="32">
        <f>(D15+F15)/'П 1'!C15</f>
        <v>0.425531914893617</v>
      </c>
      <c r="I15" s="19">
        <v>20</v>
      </c>
      <c r="J15" s="20">
        <f t="shared" si="1"/>
        <v>1</v>
      </c>
      <c r="K15" s="29">
        <f t="shared" si="2"/>
        <v>8</v>
      </c>
      <c r="L15" s="29">
        <f t="shared" si="3"/>
        <v>4</v>
      </c>
      <c r="M15" s="64">
        <f t="shared" si="4"/>
        <v>12</v>
      </c>
      <c r="N15" s="64">
        <f t="shared" si="5"/>
        <v>4</v>
      </c>
    </row>
    <row r="16" spans="1:14" ht="12.75">
      <c r="A16" s="1">
        <v>8</v>
      </c>
      <c r="B16" s="2" t="s">
        <v>7</v>
      </c>
      <c r="C16" s="19">
        <v>0</v>
      </c>
      <c r="D16" s="19">
        <v>3</v>
      </c>
      <c r="E16" s="19"/>
      <c r="F16" s="19"/>
      <c r="G16" s="19">
        <f t="shared" si="0"/>
        <v>3</v>
      </c>
      <c r="H16" s="32">
        <f>(D16+F16)/'П 1'!C16</f>
        <v>0.08571428571428572</v>
      </c>
      <c r="I16" s="19">
        <v>4</v>
      </c>
      <c r="J16" s="20">
        <f t="shared" si="1"/>
        <v>1.3333333333333333</v>
      </c>
      <c r="K16" s="29">
        <f t="shared" si="2"/>
        <v>58</v>
      </c>
      <c r="L16" s="29">
        <f t="shared" si="3"/>
        <v>1</v>
      </c>
      <c r="M16" s="64">
        <f t="shared" si="4"/>
        <v>59</v>
      </c>
      <c r="N16" s="64">
        <f t="shared" si="5"/>
        <v>38</v>
      </c>
    </row>
    <row r="17" spans="1:14" ht="12.75">
      <c r="A17" s="1">
        <v>9</v>
      </c>
      <c r="B17" s="2" t="s">
        <v>8</v>
      </c>
      <c r="C17" s="19">
        <v>0</v>
      </c>
      <c r="D17" s="19">
        <v>1</v>
      </c>
      <c r="E17" s="19"/>
      <c r="F17" s="19"/>
      <c r="G17" s="19">
        <f t="shared" si="0"/>
        <v>1</v>
      </c>
      <c r="H17" s="32">
        <f>(D17+F17)/'П 1'!C17</f>
        <v>0.034482758620689655</v>
      </c>
      <c r="I17" s="19">
        <v>1</v>
      </c>
      <c r="J17" s="20">
        <f t="shared" si="1"/>
        <v>1</v>
      </c>
      <c r="K17" s="29">
        <f t="shared" si="2"/>
        <v>73</v>
      </c>
      <c r="L17" s="29">
        <f t="shared" si="3"/>
        <v>4</v>
      </c>
      <c r="M17" s="64">
        <f t="shared" si="4"/>
        <v>77</v>
      </c>
      <c r="N17" s="64">
        <f t="shared" si="5"/>
        <v>55</v>
      </c>
    </row>
    <row r="18" spans="1:14" s="27" customFormat="1" ht="12.75">
      <c r="A18" s="1">
        <v>10</v>
      </c>
      <c r="B18" s="2" t="s">
        <v>9</v>
      </c>
      <c r="C18" s="19">
        <v>0</v>
      </c>
      <c r="D18" s="19">
        <v>12</v>
      </c>
      <c r="E18" s="19">
        <v>1</v>
      </c>
      <c r="F18" s="19">
        <v>1</v>
      </c>
      <c r="G18" s="19">
        <f t="shared" si="0"/>
        <v>11</v>
      </c>
      <c r="H18" s="32">
        <f>(D18+F18)/'П 1'!C18</f>
        <v>0.6995429750847708</v>
      </c>
      <c r="I18" s="19">
        <v>10</v>
      </c>
      <c r="J18" s="20">
        <f t="shared" si="1"/>
        <v>0.9090909090909091</v>
      </c>
      <c r="K18" s="29">
        <f t="shared" si="2"/>
        <v>2</v>
      </c>
      <c r="L18" s="29">
        <f t="shared" si="3"/>
        <v>49</v>
      </c>
      <c r="M18" s="64">
        <f t="shared" si="4"/>
        <v>51</v>
      </c>
      <c r="N18" s="64">
        <f t="shared" si="5"/>
        <v>32</v>
      </c>
    </row>
    <row r="19" spans="1:14" s="27" customFormat="1" ht="12.75">
      <c r="A19" s="1">
        <v>11</v>
      </c>
      <c r="B19" s="2" t="s">
        <v>10</v>
      </c>
      <c r="C19" s="19">
        <v>0</v>
      </c>
      <c r="D19" s="19">
        <v>1</v>
      </c>
      <c r="E19" s="19">
        <v>1</v>
      </c>
      <c r="F19" s="19"/>
      <c r="G19" s="19">
        <f t="shared" si="0"/>
        <v>0</v>
      </c>
      <c r="H19" s="32">
        <f>(D19+F19)/'П 1'!C19</f>
        <v>0.034482758620689655</v>
      </c>
      <c r="I19" s="19">
        <v>0</v>
      </c>
      <c r="J19" s="20">
        <f t="shared" si="1"/>
        <v>0</v>
      </c>
      <c r="K19" s="29">
        <f t="shared" si="2"/>
        <v>73</v>
      </c>
      <c r="L19" s="29">
        <f t="shared" si="3"/>
        <v>70</v>
      </c>
      <c r="M19" s="64">
        <f t="shared" si="4"/>
        <v>143</v>
      </c>
      <c r="N19" s="64">
        <f t="shared" si="5"/>
        <v>75</v>
      </c>
    </row>
    <row r="20" spans="1:14" ht="12.75">
      <c r="A20" s="1">
        <v>12</v>
      </c>
      <c r="B20" s="2" t="s">
        <v>11</v>
      </c>
      <c r="C20" s="19">
        <v>0</v>
      </c>
      <c r="D20" s="19">
        <v>5</v>
      </c>
      <c r="E20" s="19">
        <v>3</v>
      </c>
      <c r="F20" s="19"/>
      <c r="G20" s="19">
        <f t="shared" si="0"/>
        <v>2</v>
      </c>
      <c r="H20" s="32">
        <f>(D20+F20)/'П 1'!C20</f>
        <v>0.11764705882352941</v>
      </c>
      <c r="I20" s="19">
        <v>1</v>
      </c>
      <c r="J20" s="20">
        <f t="shared" si="1"/>
        <v>0.5</v>
      </c>
      <c r="K20" s="29">
        <f t="shared" si="2"/>
        <v>53</v>
      </c>
      <c r="L20" s="29">
        <f t="shared" si="3"/>
        <v>67</v>
      </c>
      <c r="M20" s="64">
        <f t="shared" si="4"/>
        <v>120</v>
      </c>
      <c r="N20" s="64">
        <f t="shared" si="5"/>
        <v>65</v>
      </c>
    </row>
    <row r="21" spans="1:14" s="27" customFormat="1" ht="12.75">
      <c r="A21" s="1">
        <v>13</v>
      </c>
      <c r="B21" s="2" t="s">
        <v>12</v>
      </c>
      <c r="C21" s="19">
        <v>0</v>
      </c>
      <c r="D21" s="19">
        <v>2</v>
      </c>
      <c r="E21" s="19">
        <v>1</v>
      </c>
      <c r="F21" s="19"/>
      <c r="G21" s="19">
        <f t="shared" si="0"/>
        <v>1</v>
      </c>
      <c r="H21" s="32">
        <f>(D21+F21)/'П 1'!C21</f>
        <v>0.05714285714285714</v>
      </c>
      <c r="I21" s="19">
        <v>1</v>
      </c>
      <c r="J21" s="20">
        <f t="shared" si="1"/>
        <v>1</v>
      </c>
      <c r="K21" s="29">
        <f t="shared" si="2"/>
        <v>68</v>
      </c>
      <c r="L21" s="29">
        <f t="shared" si="3"/>
        <v>4</v>
      </c>
      <c r="M21" s="64">
        <f t="shared" si="4"/>
        <v>72</v>
      </c>
      <c r="N21" s="64">
        <f t="shared" si="5"/>
        <v>50</v>
      </c>
    </row>
    <row r="22" spans="1:14" ht="12.75">
      <c r="A22" s="1">
        <v>14</v>
      </c>
      <c r="B22" s="2" t="s">
        <v>13</v>
      </c>
      <c r="C22" s="19">
        <v>0</v>
      </c>
      <c r="D22" s="19">
        <v>5</v>
      </c>
      <c r="E22" s="19">
        <v>1</v>
      </c>
      <c r="F22" s="19"/>
      <c r="G22" s="19">
        <f t="shared" si="0"/>
        <v>4</v>
      </c>
      <c r="H22" s="32">
        <f>(D22+F22)/'П 1'!C22</f>
        <v>0.13157894736842105</v>
      </c>
      <c r="I22" s="19">
        <v>4</v>
      </c>
      <c r="J22" s="20">
        <f t="shared" si="1"/>
        <v>1</v>
      </c>
      <c r="K22" s="29">
        <f t="shared" si="2"/>
        <v>46</v>
      </c>
      <c r="L22" s="29">
        <f t="shared" si="3"/>
        <v>4</v>
      </c>
      <c r="M22" s="64">
        <f t="shared" si="4"/>
        <v>50</v>
      </c>
      <c r="N22" s="64">
        <f t="shared" si="5"/>
        <v>30</v>
      </c>
    </row>
    <row r="23" spans="1:14" ht="12.75">
      <c r="A23" s="1">
        <v>15</v>
      </c>
      <c r="B23" s="2" t="s">
        <v>15</v>
      </c>
      <c r="C23" s="19">
        <v>0</v>
      </c>
      <c r="D23" s="19">
        <v>6</v>
      </c>
      <c r="E23" s="19">
        <v>2</v>
      </c>
      <c r="F23" s="19"/>
      <c r="G23" s="19">
        <f t="shared" si="0"/>
        <v>4</v>
      </c>
      <c r="H23" s="32">
        <f>(D23+F23)/'П 1'!C23</f>
        <v>0.1791044776119403</v>
      </c>
      <c r="I23" s="19">
        <v>4</v>
      </c>
      <c r="J23" s="20">
        <f t="shared" si="1"/>
        <v>1</v>
      </c>
      <c r="K23" s="29">
        <f t="shared" si="2"/>
        <v>33</v>
      </c>
      <c r="L23" s="29">
        <f t="shared" si="3"/>
        <v>4</v>
      </c>
      <c r="M23" s="64">
        <f t="shared" si="4"/>
        <v>37</v>
      </c>
      <c r="N23" s="64">
        <f t="shared" si="5"/>
        <v>18</v>
      </c>
    </row>
    <row r="24" spans="1:14" s="27" customFormat="1" ht="12.75">
      <c r="A24" s="1">
        <v>16</v>
      </c>
      <c r="B24" s="2" t="s">
        <v>14</v>
      </c>
      <c r="C24" s="19">
        <v>0</v>
      </c>
      <c r="D24" s="19">
        <v>1</v>
      </c>
      <c r="E24" s="19"/>
      <c r="F24" s="19"/>
      <c r="G24" s="19">
        <f t="shared" si="0"/>
        <v>1</v>
      </c>
      <c r="H24" s="32">
        <f>(D24+F24)/'П 1'!C24</f>
        <v>0.08333333333333333</v>
      </c>
      <c r="I24" s="19">
        <v>1</v>
      </c>
      <c r="J24" s="20">
        <f t="shared" si="1"/>
        <v>1</v>
      </c>
      <c r="K24" s="29">
        <f t="shared" si="2"/>
        <v>59</v>
      </c>
      <c r="L24" s="29">
        <f t="shared" si="3"/>
        <v>4</v>
      </c>
      <c r="M24" s="64">
        <f t="shared" si="4"/>
        <v>63</v>
      </c>
      <c r="N24" s="64">
        <f t="shared" si="5"/>
        <v>41</v>
      </c>
    </row>
    <row r="25" spans="1:14" s="27" customFormat="1" ht="12.75">
      <c r="A25" s="1">
        <v>17</v>
      </c>
      <c r="B25" s="2" t="s">
        <v>16</v>
      </c>
      <c r="C25" s="19">
        <v>3</v>
      </c>
      <c r="D25" s="19">
        <v>5</v>
      </c>
      <c r="E25" s="19">
        <v>1</v>
      </c>
      <c r="F25" s="19"/>
      <c r="G25" s="19">
        <f t="shared" si="0"/>
        <v>7</v>
      </c>
      <c r="H25" s="32">
        <f>(D25+F25)/'П 1'!C25</f>
        <v>0.23236567354214413</v>
      </c>
      <c r="I25" s="19">
        <v>7</v>
      </c>
      <c r="J25" s="20">
        <f t="shared" si="1"/>
        <v>1</v>
      </c>
      <c r="K25" s="29">
        <f t="shared" si="2"/>
        <v>27</v>
      </c>
      <c r="L25" s="29">
        <f t="shared" si="3"/>
        <v>4</v>
      </c>
      <c r="M25" s="64">
        <f t="shared" si="4"/>
        <v>31</v>
      </c>
      <c r="N25" s="64">
        <f t="shared" si="5"/>
        <v>13</v>
      </c>
    </row>
    <row r="26" spans="1:14" s="27" customFormat="1" ht="12.75">
      <c r="A26" s="1">
        <v>18</v>
      </c>
      <c r="B26" s="2" t="s">
        <v>17</v>
      </c>
      <c r="C26" s="19">
        <v>1</v>
      </c>
      <c r="D26" s="19">
        <v>5</v>
      </c>
      <c r="E26" s="19">
        <v>1</v>
      </c>
      <c r="F26" s="19">
        <v>2</v>
      </c>
      <c r="G26" s="19">
        <f t="shared" si="0"/>
        <v>5</v>
      </c>
      <c r="H26" s="32">
        <f>(D26+F26)/'П 1'!C26</f>
        <v>0.2916666666666667</v>
      </c>
      <c r="I26" s="19">
        <v>4</v>
      </c>
      <c r="J26" s="20">
        <f t="shared" si="1"/>
        <v>0.8</v>
      </c>
      <c r="K26" s="29">
        <f t="shared" si="2"/>
        <v>13</v>
      </c>
      <c r="L26" s="29">
        <f t="shared" si="3"/>
        <v>55</v>
      </c>
      <c r="M26" s="64">
        <f t="shared" si="4"/>
        <v>68</v>
      </c>
      <c r="N26" s="64">
        <f t="shared" si="5"/>
        <v>45</v>
      </c>
    </row>
    <row r="27" spans="1:14" ht="12.75">
      <c r="A27" s="1">
        <v>19</v>
      </c>
      <c r="B27" s="2" t="s">
        <v>18</v>
      </c>
      <c r="C27" s="19">
        <v>7</v>
      </c>
      <c r="D27" s="19">
        <v>17</v>
      </c>
      <c r="E27" s="19">
        <v>4</v>
      </c>
      <c r="F27" s="19">
        <v>2</v>
      </c>
      <c r="G27" s="19">
        <f t="shared" si="0"/>
        <v>20</v>
      </c>
      <c r="H27" s="32">
        <f>(D27+F27)/'П 1'!C27</f>
        <v>0.4517621001889128</v>
      </c>
      <c r="I27" s="19">
        <v>14</v>
      </c>
      <c r="J27" s="20">
        <f t="shared" si="1"/>
        <v>0.7</v>
      </c>
      <c r="K27" s="29">
        <f t="shared" si="2"/>
        <v>7</v>
      </c>
      <c r="L27" s="29">
        <f t="shared" si="3"/>
        <v>61</v>
      </c>
      <c r="M27" s="64">
        <f t="shared" si="4"/>
        <v>68</v>
      </c>
      <c r="N27" s="64">
        <f t="shared" si="5"/>
        <v>45</v>
      </c>
    </row>
    <row r="28" spans="1:14" ht="12.75">
      <c r="A28" s="1">
        <v>20</v>
      </c>
      <c r="B28" s="2" t="s">
        <v>19</v>
      </c>
      <c r="C28" s="19">
        <v>0</v>
      </c>
      <c r="D28" s="19">
        <v>4</v>
      </c>
      <c r="E28" s="19"/>
      <c r="F28" s="19">
        <v>1</v>
      </c>
      <c r="G28" s="19">
        <f t="shared" si="0"/>
        <v>4</v>
      </c>
      <c r="H28" s="32">
        <f>(D28+F28)/'П 1'!C28</f>
        <v>0.25</v>
      </c>
      <c r="I28" s="19">
        <v>4</v>
      </c>
      <c r="J28" s="20">
        <f t="shared" si="1"/>
        <v>1</v>
      </c>
      <c r="K28" s="29">
        <f t="shared" si="2"/>
        <v>19</v>
      </c>
      <c r="L28" s="29">
        <f t="shared" si="3"/>
        <v>4</v>
      </c>
      <c r="M28" s="64">
        <f t="shared" si="4"/>
        <v>23</v>
      </c>
      <c r="N28" s="64">
        <f t="shared" si="5"/>
        <v>10</v>
      </c>
    </row>
    <row r="29" spans="1:14" ht="12.75">
      <c r="A29" s="1">
        <v>21</v>
      </c>
      <c r="B29" s="2" t="s">
        <v>20</v>
      </c>
      <c r="C29" s="19">
        <v>1</v>
      </c>
      <c r="D29" s="19">
        <v>4</v>
      </c>
      <c r="E29" s="19">
        <v>3</v>
      </c>
      <c r="F29" s="19"/>
      <c r="G29" s="19">
        <f t="shared" si="0"/>
        <v>2</v>
      </c>
      <c r="H29" s="32">
        <f>(D29+F29)/'П 1'!C29</f>
        <v>0.16326530612244897</v>
      </c>
      <c r="I29" s="19">
        <v>2</v>
      </c>
      <c r="J29" s="20">
        <f t="shared" si="1"/>
        <v>1</v>
      </c>
      <c r="K29" s="29">
        <f t="shared" si="2"/>
        <v>40</v>
      </c>
      <c r="L29" s="29">
        <f t="shared" si="3"/>
        <v>4</v>
      </c>
      <c r="M29" s="64">
        <f t="shared" si="4"/>
        <v>44</v>
      </c>
      <c r="N29" s="64">
        <f t="shared" si="5"/>
        <v>23</v>
      </c>
    </row>
    <row r="30" spans="1:14" s="27" customFormat="1" ht="12.75">
      <c r="A30" s="1">
        <v>22</v>
      </c>
      <c r="B30" s="2" t="s">
        <v>21</v>
      </c>
      <c r="C30" s="19">
        <v>0</v>
      </c>
      <c r="D30" s="19">
        <v>1</v>
      </c>
      <c r="E30" s="19">
        <v>1</v>
      </c>
      <c r="F30" s="19"/>
      <c r="G30" s="19">
        <f t="shared" si="0"/>
        <v>0</v>
      </c>
      <c r="H30" s="32">
        <f>(D30+F30)/'П 1'!C30</f>
        <v>0.07692307692307693</v>
      </c>
      <c r="I30" s="19">
        <v>0</v>
      </c>
      <c r="J30" s="20">
        <f t="shared" si="1"/>
        <v>0</v>
      </c>
      <c r="K30" s="29">
        <f t="shared" si="2"/>
        <v>63</v>
      </c>
      <c r="L30" s="29">
        <f t="shared" si="3"/>
        <v>70</v>
      </c>
      <c r="M30" s="64">
        <f t="shared" si="4"/>
        <v>133</v>
      </c>
      <c r="N30" s="64">
        <f t="shared" si="5"/>
        <v>69</v>
      </c>
    </row>
    <row r="31" spans="1:14" ht="12.75">
      <c r="A31" s="1">
        <v>23</v>
      </c>
      <c r="B31" s="2" t="s">
        <v>22</v>
      </c>
      <c r="C31" s="19">
        <v>1</v>
      </c>
      <c r="D31" s="19">
        <v>4</v>
      </c>
      <c r="E31" s="19"/>
      <c r="F31" s="19"/>
      <c r="G31" s="19">
        <f t="shared" si="0"/>
        <v>5</v>
      </c>
      <c r="H31" s="32">
        <f>(D31+F31)/'П 1'!C31</f>
        <v>0.16666666666666666</v>
      </c>
      <c r="I31" s="19">
        <v>5</v>
      </c>
      <c r="J31" s="20">
        <f t="shared" si="1"/>
        <v>1</v>
      </c>
      <c r="K31" s="29">
        <f t="shared" si="2"/>
        <v>38</v>
      </c>
      <c r="L31" s="29">
        <f t="shared" si="3"/>
        <v>4</v>
      </c>
      <c r="M31" s="64">
        <f t="shared" si="4"/>
        <v>42</v>
      </c>
      <c r="N31" s="64">
        <f t="shared" si="5"/>
        <v>21</v>
      </c>
    </row>
    <row r="32" spans="1:14" s="27" customFormat="1" ht="12.75">
      <c r="A32" s="1">
        <v>24</v>
      </c>
      <c r="B32" s="2" t="s">
        <v>23</v>
      </c>
      <c r="C32" s="19">
        <v>0</v>
      </c>
      <c r="D32" s="19">
        <v>5</v>
      </c>
      <c r="E32" s="19"/>
      <c r="F32" s="19"/>
      <c r="G32" s="19">
        <f t="shared" si="0"/>
        <v>5</v>
      </c>
      <c r="H32" s="32">
        <f>(D32+F32)/'П 1'!C32</f>
        <v>0.2675953079178886</v>
      </c>
      <c r="I32" s="19">
        <v>5</v>
      </c>
      <c r="J32" s="20">
        <f t="shared" si="1"/>
        <v>1</v>
      </c>
      <c r="K32" s="29">
        <f t="shared" si="2"/>
        <v>15</v>
      </c>
      <c r="L32" s="29">
        <f t="shared" si="3"/>
        <v>4</v>
      </c>
      <c r="M32" s="64">
        <f t="shared" si="4"/>
        <v>19</v>
      </c>
      <c r="N32" s="64">
        <f t="shared" si="5"/>
        <v>8</v>
      </c>
    </row>
    <row r="33" spans="1:14" ht="12.75">
      <c r="A33" s="1">
        <v>25</v>
      </c>
      <c r="B33" s="2" t="s">
        <v>24</v>
      </c>
      <c r="C33" s="19">
        <v>0</v>
      </c>
      <c r="D33" s="19">
        <v>4</v>
      </c>
      <c r="E33" s="19"/>
      <c r="F33" s="19"/>
      <c r="G33" s="19">
        <f t="shared" si="0"/>
        <v>4</v>
      </c>
      <c r="H33" s="32">
        <f>(D33+F33)/'П 1'!C33</f>
        <v>0.23529411764705882</v>
      </c>
      <c r="I33" s="19">
        <v>4</v>
      </c>
      <c r="J33" s="20">
        <f t="shared" si="1"/>
        <v>1</v>
      </c>
      <c r="K33" s="29">
        <f t="shared" si="2"/>
        <v>25</v>
      </c>
      <c r="L33" s="29">
        <f t="shared" si="3"/>
        <v>4</v>
      </c>
      <c r="M33" s="64">
        <f t="shared" si="4"/>
        <v>29</v>
      </c>
      <c r="N33" s="64">
        <f t="shared" si="5"/>
        <v>12</v>
      </c>
    </row>
    <row r="34" spans="1:14" ht="12.75">
      <c r="A34" s="1">
        <v>26</v>
      </c>
      <c r="B34" s="2" t="s">
        <v>25</v>
      </c>
      <c r="C34" s="19">
        <v>1</v>
      </c>
      <c r="D34" s="19">
        <v>2</v>
      </c>
      <c r="E34" s="19"/>
      <c r="F34" s="19"/>
      <c r="G34" s="19">
        <f t="shared" si="0"/>
        <v>3</v>
      </c>
      <c r="H34" s="32">
        <f>(D34+F34)/'П 1'!C34</f>
        <v>0.10203368509329792</v>
      </c>
      <c r="I34" s="19">
        <v>3</v>
      </c>
      <c r="J34" s="20">
        <f t="shared" si="1"/>
        <v>1</v>
      </c>
      <c r="K34" s="29">
        <f t="shared" si="2"/>
        <v>55</v>
      </c>
      <c r="L34" s="29">
        <f t="shared" si="3"/>
        <v>4</v>
      </c>
      <c r="M34" s="64">
        <f t="shared" si="4"/>
        <v>59</v>
      </c>
      <c r="N34" s="64">
        <f t="shared" si="5"/>
        <v>38</v>
      </c>
    </row>
    <row r="35" spans="1:14" ht="12.75">
      <c r="A35" s="1">
        <v>27</v>
      </c>
      <c r="B35" s="2" t="s">
        <v>26</v>
      </c>
      <c r="C35" s="19">
        <v>1</v>
      </c>
      <c r="D35" s="19">
        <v>2</v>
      </c>
      <c r="E35" s="19"/>
      <c r="F35" s="19"/>
      <c r="G35" s="19">
        <f t="shared" si="0"/>
        <v>3</v>
      </c>
      <c r="H35" s="32">
        <f>(D35+F35)/'П 1'!C35</f>
        <v>0.043478260869565216</v>
      </c>
      <c r="I35" s="19">
        <v>2</v>
      </c>
      <c r="J35" s="20">
        <f t="shared" si="1"/>
        <v>0.6666666666666666</v>
      </c>
      <c r="K35" s="29">
        <f t="shared" si="2"/>
        <v>71</v>
      </c>
      <c r="L35" s="29">
        <f t="shared" si="3"/>
        <v>62</v>
      </c>
      <c r="M35" s="64">
        <f t="shared" si="4"/>
        <v>133</v>
      </c>
      <c r="N35" s="64">
        <f t="shared" si="5"/>
        <v>69</v>
      </c>
    </row>
    <row r="36" spans="1:14" s="27" customFormat="1" ht="12.75">
      <c r="A36" s="1">
        <v>28</v>
      </c>
      <c r="B36" s="2" t="s">
        <v>27</v>
      </c>
      <c r="C36" s="19">
        <v>1</v>
      </c>
      <c r="D36" s="19">
        <v>4</v>
      </c>
      <c r="E36" s="19">
        <v>1</v>
      </c>
      <c r="F36" s="19"/>
      <c r="G36" s="19">
        <f t="shared" si="0"/>
        <v>4</v>
      </c>
      <c r="H36" s="32">
        <f>(D36+F36)/'П 1'!C36</f>
        <v>0.14285714285714285</v>
      </c>
      <c r="I36" s="19">
        <v>4</v>
      </c>
      <c r="J36" s="20">
        <f t="shared" si="1"/>
        <v>1</v>
      </c>
      <c r="K36" s="29">
        <f t="shared" si="2"/>
        <v>43</v>
      </c>
      <c r="L36" s="29">
        <f t="shared" si="3"/>
        <v>4</v>
      </c>
      <c r="M36" s="64">
        <f t="shared" si="4"/>
        <v>47</v>
      </c>
      <c r="N36" s="64">
        <f t="shared" si="5"/>
        <v>26</v>
      </c>
    </row>
    <row r="37" spans="1:14" s="27" customFormat="1" ht="12.75">
      <c r="A37" s="1">
        <v>29</v>
      </c>
      <c r="B37" s="2" t="s">
        <v>28</v>
      </c>
      <c r="C37" s="19">
        <v>0</v>
      </c>
      <c r="D37" s="19"/>
      <c r="E37" s="19"/>
      <c r="F37" s="19"/>
      <c r="G37" s="19">
        <f t="shared" si="0"/>
        <v>0</v>
      </c>
      <c r="H37" s="32">
        <f>(D37+F37)/'П 1'!C37</f>
        <v>0</v>
      </c>
      <c r="I37" s="19">
        <v>0</v>
      </c>
      <c r="J37" s="20">
        <f t="shared" si="1"/>
        <v>0</v>
      </c>
      <c r="K37" s="29">
        <f t="shared" si="2"/>
        <v>82</v>
      </c>
      <c r="L37" s="29">
        <f t="shared" si="3"/>
        <v>82</v>
      </c>
      <c r="M37" s="64">
        <f t="shared" si="4"/>
        <v>164</v>
      </c>
      <c r="N37" s="64">
        <f t="shared" si="5"/>
        <v>82</v>
      </c>
    </row>
    <row r="38" spans="1:14" s="27" customFormat="1" ht="12.75">
      <c r="A38" s="1">
        <v>30</v>
      </c>
      <c r="B38" s="2" t="s">
        <v>29</v>
      </c>
      <c r="C38" s="19">
        <v>0</v>
      </c>
      <c r="D38" s="19">
        <v>4</v>
      </c>
      <c r="E38" s="19">
        <v>1</v>
      </c>
      <c r="F38" s="19"/>
      <c r="G38" s="19">
        <f t="shared" si="0"/>
        <v>3</v>
      </c>
      <c r="H38" s="32">
        <f>(D38+F38)/'П 1'!C38</f>
        <v>0.20512820512820512</v>
      </c>
      <c r="I38" s="19">
        <v>3</v>
      </c>
      <c r="J38" s="20">
        <f t="shared" si="1"/>
        <v>1</v>
      </c>
      <c r="K38" s="29">
        <f t="shared" si="2"/>
        <v>30</v>
      </c>
      <c r="L38" s="29">
        <f t="shared" si="3"/>
        <v>4</v>
      </c>
      <c r="M38" s="64">
        <f t="shared" si="4"/>
        <v>34</v>
      </c>
      <c r="N38" s="64">
        <f t="shared" si="5"/>
        <v>15</v>
      </c>
    </row>
    <row r="39" spans="1:14" ht="12.75">
      <c r="A39" s="1">
        <v>31</v>
      </c>
      <c r="B39" s="2" t="s">
        <v>30</v>
      </c>
      <c r="C39" s="19">
        <v>0</v>
      </c>
      <c r="D39" s="19">
        <v>10</v>
      </c>
      <c r="E39" s="19">
        <v>1</v>
      </c>
      <c r="F39" s="19"/>
      <c r="G39" s="19">
        <f t="shared" si="0"/>
        <v>9</v>
      </c>
      <c r="H39" s="32">
        <f>(D39+F39)/'П 1'!C39</f>
        <v>0.16806722689075632</v>
      </c>
      <c r="I39" s="19">
        <v>10</v>
      </c>
      <c r="J39" s="20">
        <f t="shared" si="1"/>
        <v>1.1111111111111112</v>
      </c>
      <c r="K39" s="29">
        <f t="shared" si="2"/>
        <v>37</v>
      </c>
      <c r="L39" s="29">
        <f t="shared" si="3"/>
        <v>3</v>
      </c>
      <c r="M39" s="64">
        <f t="shared" si="4"/>
        <v>40</v>
      </c>
      <c r="N39" s="64">
        <f t="shared" si="5"/>
        <v>19</v>
      </c>
    </row>
    <row r="40" spans="1:14" ht="12.75">
      <c r="A40" s="1">
        <v>32</v>
      </c>
      <c r="B40" s="2" t="s">
        <v>31</v>
      </c>
      <c r="C40" s="19">
        <v>3</v>
      </c>
      <c r="D40" s="19">
        <v>32</v>
      </c>
      <c r="E40" s="19">
        <v>8</v>
      </c>
      <c r="F40" s="19">
        <v>3</v>
      </c>
      <c r="G40" s="19">
        <f t="shared" si="0"/>
        <v>27</v>
      </c>
      <c r="H40" s="32">
        <f>(D40+F40)/'П 1'!C40</f>
        <v>0.6751757306696263</v>
      </c>
      <c r="I40" s="19">
        <v>27</v>
      </c>
      <c r="J40" s="20">
        <f t="shared" si="1"/>
        <v>1</v>
      </c>
      <c r="K40" s="29">
        <f t="shared" si="2"/>
        <v>4</v>
      </c>
      <c r="L40" s="29">
        <f t="shared" si="3"/>
        <v>4</v>
      </c>
      <c r="M40" s="64">
        <f t="shared" si="4"/>
        <v>8</v>
      </c>
      <c r="N40" s="64">
        <f t="shared" si="5"/>
        <v>2</v>
      </c>
    </row>
    <row r="41" spans="1:14" ht="12.75">
      <c r="A41" s="1">
        <v>33</v>
      </c>
      <c r="B41" s="2" t="s">
        <v>32</v>
      </c>
      <c r="C41" s="19">
        <v>0</v>
      </c>
      <c r="D41" s="19">
        <v>4</v>
      </c>
      <c r="E41" s="19"/>
      <c r="F41" s="19"/>
      <c r="G41" s="19">
        <f aca="true" t="shared" si="6" ref="G41:G72">D41-E41+C41</f>
        <v>4</v>
      </c>
      <c r="H41" s="32">
        <f>(D41+F41)/'П 1'!C41</f>
        <v>0.21052631578947367</v>
      </c>
      <c r="I41" s="19">
        <v>4</v>
      </c>
      <c r="J41" s="20">
        <f t="shared" si="1"/>
        <v>1</v>
      </c>
      <c r="K41" s="29">
        <f t="shared" si="2"/>
        <v>28</v>
      </c>
      <c r="L41" s="29">
        <f t="shared" si="3"/>
        <v>4</v>
      </c>
      <c r="M41" s="64">
        <f t="shared" si="4"/>
        <v>32</v>
      </c>
      <c r="N41" s="64">
        <f t="shared" si="5"/>
        <v>14</v>
      </c>
    </row>
    <row r="42" spans="1:14" ht="12.75">
      <c r="A42" s="1">
        <v>34</v>
      </c>
      <c r="B42" s="2" t="s">
        <v>33</v>
      </c>
      <c r="C42" s="19">
        <v>0</v>
      </c>
      <c r="D42" s="19">
        <v>1</v>
      </c>
      <c r="E42" s="19">
        <v>1</v>
      </c>
      <c r="F42" s="19"/>
      <c r="G42" s="19">
        <f t="shared" si="6"/>
        <v>0</v>
      </c>
      <c r="H42" s="32">
        <f>(D42+F42)/'П 1'!C42</f>
        <v>0.04</v>
      </c>
      <c r="I42" s="19">
        <v>1</v>
      </c>
      <c r="J42" s="20">
        <f t="shared" si="1"/>
        <v>0</v>
      </c>
      <c r="K42" s="29">
        <f t="shared" si="2"/>
        <v>72</v>
      </c>
      <c r="L42" s="29">
        <f t="shared" si="3"/>
        <v>70</v>
      </c>
      <c r="M42" s="64">
        <f t="shared" si="4"/>
        <v>142</v>
      </c>
      <c r="N42" s="64">
        <f t="shared" si="5"/>
        <v>74</v>
      </c>
    </row>
    <row r="43" spans="1:14" s="27" customFormat="1" ht="12.75">
      <c r="A43" s="1">
        <v>35</v>
      </c>
      <c r="B43" s="2" t="s">
        <v>34</v>
      </c>
      <c r="C43" s="19">
        <v>1</v>
      </c>
      <c r="D43" s="19">
        <v>3</v>
      </c>
      <c r="E43" s="19">
        <v>1</v>
      </c>
      <c r="F43" s="19"/>
      <c r="G43" s="19">
        <f t="shared" si="6"/>
        <v>3</v>
      </c>
      <c r="H43" s="32">
        <f>(D43+F43)/'П 1'!C43</f>
        <v>0.08823529411764706</v>
      </c>
      <c r="I43" s="19">
        <v>3</v>
      </c>
      <c r="J43" s="20">
        <f t="shared" si="1"/>
        <v>1</v>
      </c>
      <c r="K43" s="29">
        <f t="shared" si="2"/>
        <v>57</v>
      </c>
      <c r="L43" s="29">
        <f t="shared" si="3"/>
        <v>4</v>
      </c>
      <c r="M43" s="64">
        <f t="shared" si="4"/>
        <v>61</v>
      </c>
      <c r="N43" s="64">
        <f t="shared" si="5"/>
        <v>40</v>
      </c>
    </row>
    <row r="44" spans="1:14" ht="12.75">
      <c r="A44" s="1">
        <v>36</v>
      </c>
      <c r="B44" s="2" t="s">
        <v>35</v>
      </c>
      <c r="C44" s="19">
        <v>0</v>
      </c>
      <c r="D44" s="19">
        <v>21</v>
      </c>
      <c r="E44" s="19">
        <v>2</v>
      </c>
      <c r="F44" s="19"/>
      <c r="G44" s="19">
        <f t="shared" si="6"/>
        <v>19</v>
      </c>
      <c r="H44" s="32">
        <f>(D44+F44)/'П 1'!C44</f>
        <v>0.65625</v>
      </c>
      <c r="I44" s="19">
        <v>19</v>
      </c>
      <c r="J44" s="20">
        <f t="shared" si="1"/>
        <v>1</v>
      </c>
      <c r="K44" s="29">
        <f t="shared" si="2"/>
        <v>5</v>
      </c>
      <c r="L44" s="29">
        <f t="shared" si="3"/>
        <v>4</v>
      </c>
      <c r="M44" s="64">
        <f t="shared" si="4"/>
        <v>9</v>
      </c>
      <c r="N44" s="64">
        <f t="shared" si="5"/>
        <v>3</v>
      </c>
    </row>
    <row r="45" spans="1:14" ht="12.75">
      <c r="A45" s="1">
        <v>37</v>
      </c>
      <c r="B45" s="2" t="s">
        <v>36</v>
      </c>
      <c r="C45" s="19">
        <v>0</v>
      </c>
      <c r="D45" s="19">
        <v>2</v>
      </c>
      <c r="E45" s="19">
        <v>1</v>
      </c>
      <c r="F45" s="19">
        <v>1</v>
      </c>
      <c r="G45" s="19">
        <f t="shared" si="6"/>
        <v>1</v>
      </c>
      <c r="H45" s="32">
        <f>(D45+F45)/'П 1'!C45</f>
        <v>0.16900756289550856</v>
      </c>
      <c r="I45" s="19">
        <v>1</v>
      </c>
      <c r="J45" s="20">
        <f t="shared" si="1"/>
        <v>1</v>
      </c>
      <c r="K45" s="29">
        <f t="shared" si="2"/>
        <v>36</v>
      </c>
      <c r="L45" s="29">
        <f t="shared" si="3"/>
        <v>4</v>
      </c>
      <c r="M45" s="64">
        <f t="shared" si="4"/>
        <v>40</v>
      </c>
      <c r="N45" s="64">
        <f t="shared" si="5"/>
        <v>19</v>
      </c>
    </row>
    <row r="46" spans="1:14" ht="12.75">
      <c r="A46" s="1">
        <v>38</v>
      </c>
      <c r="B46" s="2" t="s">
        <v>37</v>
      </c>
      <c r="C46" s="19">
        <v>0</v>
      </c>
      <c r="D46" s="19">
        <v>3</v>
      </c>
      <c r="E46" s="19"/>
      <c r="F46" s="19"/>
      <c r="G46" s="19">
        <f t="shared" si="6"/>
        <v>3</v>
      </c>
      <c r="H46" s="32">
        <f>(D46+F46)/'П 1'!C46</f>
        <v>0.16216216216216217</v>
      </c>
      <c r="I46" s="19">
        <v>3</v>
      </c>
      <c r="J46" s="20">
        <f t="shared" si="1"/>
        <v>1</v>
      </c>
      <c r="K46" s="29">
        <f t="shared" si="2"/>
        <v>41</v>
      </c>
      <c r="L46" s="29">
        <f t="shared" si="3"/>
        <v>4</v>
      </c>
      <c r="M46" s="64">
        <f t="shared" si="4"/>
        <v>45</v>
      </c>
      <c r="N46" s="64">
        <f t="shared" si="5"/>
        <v>24</v>
      </c>
    </row>
    <row r="47" spans="1:14" ht="12.75">
      <c r="A47" s="1">
        <v>39</v>
      </c>
      <c r="B47" s="2" t="s">
        <v>38</v>
      </c>
      <c r="C47" s="19">
        <v>0</v>
      </c>
      <c r="D47" s="19">
        <v>5</v>
      </c>
      <c r="E47" s="19">
        <v>1</v>
      </c>
      <c r="F47" s="19"/>
      <c r="G47" s="19">
        <f t="shared" si="6"/>
        <v>4</v>
      </c>
      <c r="H47" s="32">
        <f>(D47+F47)/'П 1'!C47</f>
        <v>0.2631578947368421</v>
      </c>
      <c r="I47" s="19">
        <v>3</v>
      </c>
      <c r="J47" s="20">
        <f t="shared" si="1"/>
        <v>0.75</v>
      </c>
      <c r="K47" s="29">
        <f t="shared" si="2"/>
        <v>16</v>
      </c>
      <c r="L47" s="29">
        <f t="shared" si="3"/>
        <v>56</v>
      </c>
      <c r="M47" s="64">
        <f t="shared" si="4"/>
        <v>72</v>
      </c>
      <c r="N47" s="64">
        <f t="shared" si="5"/>
        <v>50</v>
      </c>
    </row>
    <row r="48" spans="1:14" ht="12.75">
      <c r="A48" s="1">
        <v>40</v>
      </c>
      <c r="B48" s="2" t="s">
        <v>39</v>
      </c>
      <c r="C48" s="19">
        <v>10</v>
      </c>
      <c r="D48" s="19">
        <v>11</v>
      </c>
      <c r="E48" s="19">
        <v>5</v>
      </c>
      <c r="F48" s="19">
        <v>1</v>
      </c>
      <c r="G48" s="19">
        <f t="shared" si="6"/>
        <v>16</v>
      </c>
      <c r="H48" s="32">
        <f>(D48+F48)/'П 1'!C48</f>
        <v>0.11428571428571428</v>
      </c>
      <c r="I48" s="19">
        <v>9</v>
      </c>
      <c r="J48" s="20">
        <f t="shared" si="1"/>
        <v>0.5625</v>
      </c>
      <c r="K48" s="29">
        <f t="shared" si="2"/>
        <v>54</v>
      </c>
      <c r="L48" s="29">
        <f t="shared" si="3"/>
        <v>65</v>
      </c>
      <c r="M48" s="64">
        <f t="shared" si="4"/>
        <v>119</v>
      </c>
      <c r="N48" s="64">
        <f t="shared" si="5"/>
        <v>64</v>
      </c>
    </row>
    <row r="49" spans="1:14" ht="12.75">
      <c r="A49" s="1">
        <v>41</v>
      </c>
      <c r="B49" s="2" t="s">
        <v>40</v>
      </c>
      <c r="C49" s="19">
        <v>2</v>
      </c>
      <c r="D49" s="19">
        <v>6</v>
      </c>
      <c r="E49" s="19">
        <v>3</v>
      </c>
      <c r="F49" s="19"/>
      <c r="G49" s="19">
        <f t="shared" si="6"/>
        <v>5</v>
      </c>
      <c r="H49" s="32">
        <f>(D49+F49)/'П 1'!C49</f>
        <v>0.09917355371900827</v>
      </c>
      <c r="I49" s="19">
        <v>3</v>
      </c>
      <c r="J49" s="20">
        <f t="shared" si="1"/>
        <v>0.6</v>
      </c>
      <c r="K49" s="29">
        <f t="shared" si="2"/>
        <v>56</v>
      </c>
      <c r="L49" s="29">
        <f t="shared" si="3"/>
        <v>64</v>
      </c>
      <c r="M49" s="64">
        <f t="shared" si="4"/>
        <v>120</v>
      </c>
      <c r="N49" s="64">
        <f t="shared" si="5"/>
        <v>65</v>
      </c>
    </row>
    <row r="50" spans="1:14" s="27" customFormat="1" ht="12.75">
      <c r="A50" s="1">
        <v>42</v>
      </c>
      <c r="B50" s="2" t="s">
        <v>41</v>
      </c>
      <c r="C50" s="19">
        <v>0</v>
      </c>
      <c r="D50" s="19"/>
      <c r="E50" s="19"/>
      <c r="F50" s="19"/>
      <c r="G50" s="19">
        <f t="shared" si="6"/>
        <v>0</v>
      </c>
      <c r="H50" s="32">
        <f>(D50+F50)/'П 1'!C50</f>
        <v>0</v>
      </c>
      <c r="I50" s="19">
        <v>0</v>
      </c>
      <c r="J50" s="20">
        <f t="shared" si="1"/>
        <v>0</v>
      </c>
      <c r="K50" s="29">
        <f t="shared" si="2"/>
        <v>82</v>
      </c>
      <c r="L50" s="29">
        <f t="shared" si="3"/>
        <v>82</v>
      </c>
      <c r="M50" s="64">
        <f t="shared" si="4"/>
        <v>164</v>
      </c>
      <c r="N50" s="64">
        <f t="shared" si="5"/>
        <v>82</v>
      </c>
    </row>
    <row r="51" spans="1:14" s="27" customFormat="1" ht="12.75">
      <c r="A51" s="1">
        <v>43</v>
      </c>
      <c r="B51" s="2" t="s">
        <v>42</v>
      </c>
      <c r="C51" s="19">
        <v>0</v>
      </c>
      <c r="D51" s="19"/>
      <c r="E51" s="19"/>
      <c r="F51" s="19"/>
      <c r="G51" s="19">
        <f t="shared" si="6"/>
        <v>0</v>
      </c>
      <c r="H51" s="32">
        <f>(D51+F51)/'П 1'!C51</f>
        <v>0</v>
      </c>
      <c r="I51" s="19">
        <v>0</v>
      </c>
      <c r="J51" s="20">
        <f t="shared" si="1"/>
        <v>0</v>
      </c>
      <c r="K51" s="29">
        <f t="shared" si="2"/>
        <v>82</v>
      </c>
      <c r="L51" s="29">
        <f t="shared" si="3"/>
        <v>82</v>
      </c>
      <c r="M51" s="64">
        <f t="shared" si="4"/>
        <v>164</v>
      </c>
      <c r="N51" s="64">
        <f t="shared" si="5"/>
        <v>82</v>
      </c>
    </row>
    <row r="52" spans="1:14" ht="12.75">
      <c r="A52" s="1">
        <v>44</v>
      </c>
      <c r="B52" s="2" t="s">
        <v>43</v>
      </c>
      <c r="C52" s="19">
        <v>2</v>
      </c>
      <c r="D52" s="19">
        <v>4</v>
      </c>
      <c r="E52" s="19">
        <v>2</v>
      </c>
      <c r="F52" s="19"/>
      <c r="G52" s="19">
        <f t="shared" si="6"/>
        <v>4</v>
      </c>
      <c r="H52" s="32">
        <f>(D52+F52)/'П 1'!C52</f>
        <v>0.07142857142857142</v>
      </c>
      <c r="I52" s="19">
        <v>2</v>
      </c>
      <c r="J52" s="20">
        <f t="shared" si="1"/>
        <v>0.5</v>
      </c>
      <c r="K52" s="29">
        <f t="shared" si="2"/>
        <v>64</v>
      </c>
      <c r="L52" s="29">
        <f t="shared" si="3"/>
        <v>67</v>
      </c>
      <c r="M52" s="64">
        <f t="shared" si="4"/>
        <v>131</v>
      </c>
      <c r="N52" s="64">
        <f t="shared" si="5"/>
        <v>68</v>
      </c>
    </row>
    <row r="53" spans="1:14" ht="12.75">
      <c r="A53" s="1">
        <v>45</v>
      </c>
      <c r="B53" s="2" t="s">
        <v>44</v>
      </c>
      <c r="C53" s="19">
        <v>1</v>
      </c>
      <c r="D53" s="19"/>
      <c r="E53" s="19"/>
      <c r="F53" s="19">
        <v>1</v>
      </c>
      <c r="G53" s="19">
        <f t="shared" si="6"/>
        <v>1</v>
      </c>
      <c r="H53" s="32">
        <f>(D53+F53)/'П 1'!C53</f>
        <v>0.05263157894736842</v>
      </c>
      <c r="I53" s="19">
        <v>0</v>
      </c>
      <c r="J53" s="20">
        <f t="shared" si="1"/>
        <v>0</v>
      </c>
      <c r="K53" s="29">
        <f t="shared" si="2"/>
        <v>70</v>
      </c>
      <c r="L53" s="29">
        <f t="shared" si="3"/>
        <v>70</v>
      </c>
      <c r="M53" s="64">
        <f t="shared" si="4"/>
        <v>140</v>
      </c>
      <c r="N53" s="64">
        <f t="shared" si="5"/>
        <v>73</v>
      </c>
    </row>
    <row r="54" spans="1:14" ht="12.75">
      <c r="A54" s="1">
        <v>46</v>
      </c>
      <c r="B54" s="2" t="s">
        <v>45</v>
      </c>
      <c r="C54" s="19">
        <v>3</v>
      </c>
      <c r="D54" s="19">
        <v>12</v>
      </c>
      <c r="E54" s="19">
        <v>2</v>
      </c>
      <c r="F54" s="19"/>
      <c r="G54" s="19">
        <f t="shared" si="6"/>
        <v>13</v>
      </c>
      <c r="H54" s="32">
        <f>(D54+F54)/'П 1'!C54</f>
        <v>0.23529411764705882</v>
      </c>
      <c r="I54" s="19">
        <v>12</v>
      </c>
      <c r="J54" s="20">
        <f t="shared" si="1"/>
        <v>0.9230769230769231</v>
      </c>
      <c r="K54" s="29">
        <f t="shared" si="2"/>
        <v>25</v>
      </c>
      <c r="L54" s="29">
        <f t="shared" si="3"/>
        <v>47</v>
      </c>
      <c r="M54" s="64">
        <f t="shared" si="4"/>
        <v>72</v>
      </c>
      <c r="N54" s="64">
        <f t="shared" si="5"/>
        <v>50</v>
      </c>
    </row>
    <row r="55" spans="1:14" ht="12.75">
      <c r="A55" s="1">
        <v>47</v>
      </c>
      <c r="B55" s="2" t="s">
        <v>46</v>
      </c>
      <c r="C55" s="19">
        <v>0</v>
      </c>
      <c r="D55" s="19">
        <v>3</v>
      </c>
      <c r="E55" s="19">
        <v>1</v>
      </c>
      <c r="F55" s="19"/>
      <c r="G55" s="19">
        <f t="shared" si="6"/>
        <v>2</v>
      </c>
      <c r="H55" s="32">
        <f>(D55+F55)/'П 1'!C55</f>
        <v>0.07142857142857142</v>
      </c>
      <c r="I55" s="19">
        <v>2</v>
      </c>
      <c r="J55" s="20">
        <f t="shared" si="1"/>
        <v>1</v>
      </c>
      <c r="K55" s="29">
        <f t="shared" si="2"/>
        <v>64</v>
      </c>
      <c r="L55" s="29">
        <f t="shared" si="3"/>
        <v>4</v>
      </c>
      <c r="M55" s="64">
        <f t="shared" si="4"/>
        <v>68</v>
      </c>
      <c r="N55" s="64">
        <f t="shared" si="5"/>
        <v>45</v>
      </c>
    </row>
    <row r="56" spans="1:14" ht="12.75">
      <c r="A56" s="1">
        <v>48</v>
      </c>
      <c r="B56" s="2" t="s">
        <v>47</v>
      </c>
      <c r="C56" s="19">
        <v>0</v>
      </c>
      <c r="D56" s="19">
        <v>5</v>
      </c>
      <c r="E56" s="19"/>
      <c r="F56" s="19"/>
      <c r="G56" s="19">
        <f t="shared" si="6"/>
        <v>5</v>
      </c>
      <c r="H56" s="32">
        <f>(D56+F56)/'П 1'!C56</f>
        <v>0.13157894736842105</v>
      </c>
      <c r="I56" s="19">
        <v>5</v>
      </c>
      <c r="J56" s="20">
        <f t="shared" si="1"/>
        <v>1</v>
      </c>
      <c r="K56" s="29">
        <f t="shared" si="2"/>
        <v>46</v>
      </c>
      <c r="L56" s="29">
        <f t="shared" si="3"/>
        <v>4</v>
      </c>
      <c r="M56" s="64">
        <f t="shared" si="4"/>
        <v>50</v>
      </c>
      <c r="N56" s="64">
        <f t="shared" si="5"/>
        <v>30</v>
      </c>
    </row>
    <row r="57" spans="1:14" ht="12.75">
      <c r="A57" s="1">
        <v>49</v>
      </c>
      <c r="B57" s="2" t="s">
        <v>48</v>
      </c>
      <c r="C57" s="19">
        <v>0</v>
      </c>
      <c r="D57" s="19">
        <v>11</v>
      </c>
      <c r="E57" s="19">
        <v>1</v>
      </c>
      <c r="F57" s="19">
        <v>1</v>
      </c>
      <c r="G57" s="19">
        <f t="shared" si="6"/>
        <v>10</v>
      </c>
      <c r="H57" s="32">
        <f>(D57+F57)/'П 1'!C57</f>
        <v>0.5217391304347826</v>
      </c>
      <c r="I57" s="19">
        <v>9</v>
      </c>
      <c r="J57" s="20">
        <f t="shared" si="1"/>
        <v>0.9</v>
      </c>
      <c r="K57" s="29">
        <f t="shared" si="2"/>
        <v>6</v>
      </c>
      <c r="L57" s="29">
        <f t="shared" si="3"/>
        <v>50</v>
      </c>
      <c r="M57" s="64">
        <f t="shared" si="4"/>
        <v>56</v>
      </c>
      <c r="N57" s="64">
        <f t="shared" si="5"/>
        <v>37</v>
      </c>
    </row>
    <row r="58" spans="1:14" ht="12.75">
      <c r="A58" s="1">
        <v>50</v>
      </c>
      <c r="B58" s="2" t="s">
        <v>49</v>
      </c>
      <c r="C58" s="19">
        <v>0</v>
      </c>
      <c r="D58" s="19">
        <v>3</v>
      </c>
      <c r="E58" s="19">
        <v>1</v>
      </c>
      <c r="F58" s="19"/>
      <c r="G58" s="19">
        <f t="shared" si="6"/>
        <v>2</v>
      </c>
      <c r="H58" s="32">
        <f>(D58+F58)/'П 1'!C58</f>
        <v>0.125</v>
      </c>
      <c r="I58" s="19">
        <v>2</v>
      </c>
      <c r="J58" s="20">
        <f t="shared" si="1"/>
        <v>1</v>
      </c>
      <c r="K58" s="29">
        <f t="shared" si="2"/>
        <v>50</v>
      </c>
      <c r="L58" s="29">
        <f t="shared" si="3"/>
        <v>4</v>
      </c>
      <c r="M58" s="64">
        <f t="shared" si="4"/>
        <v>54</v>
      </c>
      <c r="N58" s="64">
        <f t="shared" si="5"/>
        <v>34</v>
      </c>
    </row>
    <row r="59" spans="1:14" ht="12.75">
      <c r="A59" s="1">
        <v>51</v>
      </c>
      <c r="B59" s="2" t="s">
        <v>50</v>
      </c>
      <c r="C59" s="19">
        <v>3</v>
      </c>
      <c r="D59" s="19">
        <v>35</v>
      </c>
      <c r="E59" s="19">
        <v>3</v>
      </c>
      <c r="F59" s="19"/>
      <c r="G59" s="19">
        <f t="shared" si="6"/>
        <v>35</v>
      </c>
      <c r="H59" s="32">
        <f>(D59+F59)/'П 1'!C59</f>
        <v>0.7777777777777778</v>
      </c>
      <c r="I59" s="19">
        <v>34</v>
      </c>
      <c r="J59" s="20">
        <f t="shared" si="1"/>
        <v>0.9714285714285714</v>
      </c>
      <c r="K59" s="29">
        <f t="shared" si="2"/>
        <v>1</v>
      </c>
      <c r="L59" s="29">
        <f t="shared" si="3"/>
        <v>46</v>
      </c>
      <c r="M59" s="64">
        <f t="shared" si="4"/>
        <v>47</v>
      </c>
      <c r="N59" s="64">
        <f t="shared" si="5"/>
        <v>26</v>
      </c>
    </row>
    <row r="60" spans="1:14" ht="12.75">
      <c r="A60" s="1">
        <v>52</v>
      </c>
      <c r="B60" s="2" t="s">
        <v>51</v>
      </c>
      <c r="C60" s="19">
        <v>0</v>
      </c>
      <c r="D60" s="19">
        <v>1</v>
      </c>
      <c r="E60" s="19"/>
      <c r="F60" s="19"/>
      <c r="G60" s="19">
        <f t="shared" si="6"/>
        <v>1</v>
      </c>
      <c r="H60" s="32">
        <f>(D60+F60)/'П 1'!C60</f>
        <v>0.02690549904172195</v>
      </c>
      <c r="I60" s="19">
        <v>1</v>
      </c>
      <c r="J60" s="20">
        <f t="shared" si="1"/>
        <v>1</v>
      </c>
      <c r="K60" s="29">
        <f t="shared" si="2"/>
        <v>75</v>
      </c>
      <c r="L60" s="29">
        <f t="shared" si="3"/>
        <v>4</v>
      </c>
      <c r="M60" s="64">
        <f t="shared" si="4"/>
        <v>79</v>
      </c>
      <c r="N60" s="64">
        <f t="shared" si="5"/>
        <v>58</v>
      </c>
    </row>
    <row r="61" spans="1:14" ht="12.75">
      <c r="A61" s="1">
        <v>53</v>
      </c>
      <c r="B61" s="2" t="s">
        <v>52</v>
      </c>
      <c r="C61" s="19">
        <v>0</v>
      </c>
      <c r="D61" s="19">
        <v>1</v>
      </c>
      <c r="E61" s="19">
        <v>1</v>
      </c>
      <c r="F61" s="19"/>
      <c r="G61" s="19">
        <f t="shared" si="6"/>
        <v>0</v>
      </c>
      <c r="H61" s="32">
        <f>(D61+F61)/'П 1'!C61</f>
        <v>0.05555555555555555</v>
      </c>
      <c r="I61" s="19">
        <v>0</v>
      </c>
      <c r="J61" s="20">
        <f t="shared" si="1"/>
        <v>0</v>
      </c>
      <c r="K61" s="29">
        <f t="shared" si="2"/>
        <v>69</v>
      </c>
      <c r="L61" s="29">
        <f t="shared" si="3"/>
        <v>70</v>
      </c>
      <c r="M61" s="64">
        <f t="shared" si="4"/>
        <v>139</v>
      </c>
      <c r="N61" s="64">
        <f t="shared" si="5"/>
        <v>72</v>
      </c>
    </row>
    <row r="62" spans="1:14" ht="12.75">
      <c r="A62" s="1">
        <v>54</v>
      </c>
      <c r="B62" s="2" t="s">
        <v>53</v>
      </c>
      <c r="C62" s="19">
        <v>4</v>
      </c>
      <c r="D62" s="19">
        <v>14</v>
      </c>
      <c r="E62" s="19">
        <v>5</v>
      </c>
      <c r="F62" s="19"/>
      <c r="G62" s="19">
        <f t="shared" si="6"/>
        <v>13</v>
      </c>
      <c r="H62" s="32">
        <f>(D62+F62)/'П 1'!C62</f>
        <v>0.2413793103448276</v>
      </c>
      <c r="I62" s="19">
        <v>11</v>
      </c>
      <c r="J62" s="20">
        <f t="shared" si="1"/>
        <v>0.8461538461538461</v>
      </c>
      <c r="K62" s="29">
        <f t="shared" si="2"/>
        <v>23</v>
      </c>
      <c r="L62" s="29">
        <f t="shared" si="3"/>
        <v>54</v>
      </c>
      <c r="M62" s="64">
        <f t="shared" si="4"/>
        <v>77</v>
      </c>
      <c r="N62" s="64">
        <f t="shared" si="5"/>
        <v>55</v>
      </c>
    </row>
    <row r="63" spans="1:14" ht="12.75">
      <c r="A63" s="1">
        <v>55</v>
      </c>
      <c r="B63" s="2" t="s">
        <v>54</v>
      </c>
      <c r="C63" s="19">
        <v>0</v>
      </c>
      <c r="D63" s="19">
        <v>4</v>
      </c>
      <c r="E63" s="19">
        <v>1</v>
      </c>
      <c r="F63" s="19"/>
      <c r="G63" s="19">
        <f t="shared" si="6"/>
        <v>3</v>
      </c>
      <c r="H63" s="32">
        <f>(D63+F63)/'П 1'!C63</f>
        <v>0.16666666666666666</v>
      </c>
      <c r="I63" s="19">
        <v>3</v>
      </c>
      <c r="J63" s="20">
        <f t="shared" si="1"/>
        <v>1</v>
      </c>
      <c r="K63" s="29">
        <f t="shared" si="2"/>
        <v>38</v>
      </c>
      <c r="L63" s="29">
        <f t="shared" si="3"/>
        <v>4</v>
      </c>
      <c r="M63" s="64">
        <f t="shared" si="4"/>
        <v>42</v>
      </c>
      <c r="N63" s="64">
        <f t="shared" si="5"/>
        <v>21</v>
      </c>
    </row>
    <row r="64" spans="1:14" s="27" customFormat="1" ht="12.75">
      <c r="A64" s="1">
        <v>56</v>
      </c>
      <c r="B64" s="2" t="s">
        <v>55</v>
      </c>
      <c r="C64" s="19">
        <v>0</v>
      </c>
      <c r="D64" s="19">
        <v>7</v>
      </c>
      <c r="E64" s="19">
        <v>2</v>
      </c>
      <c r="F64" s="19"/>
      <c r="G64" s="19">
        <f t="shared" si="6"/>
        <v>5</v>
      </c>
      <c r="H64" s="32">
        <f>(D64+F64)/'П 1'!C64</f>
        <v>0.14</v>
      </c>
      <c r="I64" s="19">
        <v>5</v>
      </c>
      <c r="J64" s="20">
        <f t="shared" si="1"/>
        <v>1</v>
      </c>
      <c r="K64" s="29">
        <f t="shared" si="2"/>
        <v>45</v>
      </c>
      <c r="L64" s="29">
        <f t="shared" si="3"/>
        <v>4</v>
      </c>
      <c r="M64" s="64">
        <f t="shared" si="4"/>
        <v>49</v>
      </c>
      <c r="N64" s="64">
        <f t="shared" si="5"/>
        <v>29</v>
      </c>
    </row>
    <row r="65" spans="1:14" ht="12.75">
      <c r="A65" s="1">
        <v>57</v>
      </c>
      <c r="B65" s="2" t="s">
        <v>56</v>
      </c>
      <c r="C65" s="19">
        <v>9</v>
      </c>
      <c r="D65" s="19">
        <v>21</v>
      </c>
      <c r="E65" s="19">
        <v>15</v>
      </c>
      <c r="F65" s="19"/>
      <c r="G65" s="19">
        <f t="shared" si="6"/>
        <v>15</v>
      </c>
      <c r="H65" s="32">
        <f>(D65+F65)/'П 1'!C65</f>
        <v>0.23728813559322035</v>
      </c>
      <c r="I65" s="19">
        <v>11</v>
      </c>
      <c r="J65" s="20">
        <f t="shared" si="1"/>
        <v>0.7333333333333333</v>
      </c>
      <c r="K65" s="29">
        <f t="shared" si="2"/>
        <v>24</v>
      </c>
      <c r="L65" s="29">
        <f t="shared" si="3"/>
        <v>60</v>
      </c>
      <c r="M65" s="64">
        <f t="shared" si="4"/>
        <v>84</v>
      </c>
      <c r="N65" s="64">
        <f t="shared" si="5"/>
        <v>59</v>
      </c>
    </row>
    <row r="66" spans="1:14" s="27" customFormat="1" ht="12.75">
      <c r="A66" s="1">
        <v>58</v>
      </c>
      <c r="B66" s="2" t="s">
        <v>57</v>
      </c>
      <c r="C66" s="19">
        <v>3</v>
      </c>
      <c r="D66" s="19">
        <v>6</v>
      </c>
      <c r="E66" s="19">
        <v>4</v>
      </c>
      <c r="F66" s="19">
        <v>2</v>
      </c>
      <c r="G66" s="19">
        <f t="shared" si="6"/>
        <v>5</v>
      </c>
      <c r="H66" s="32">
        <f>(D66+F66)/'П 1'!C66</f>
        <v>0.20512820512820512</v>
      </c>
      <c r="I66" s="19">
        <v>5</v>
      </c>
      <c r="J66" s="20">
        <f t="shared" si="1"/>
        <v>1</v>
      </c>
      <c r="K66" s="29">
        <f t="shared" si="2"/>
        <v>30</v>
      </c>
      <c r="L66" s="29">
        <f t="shared" si="3"/>
        <v>4</v>
      </c>
      <c r="M66" s="64">
        <f t="shared" si="4"/>
        <v>34</v>
      </c>
      <c r="N66" s="64">
        <f t="shared" si="5"/>
        <v>15</v>
      </c>
    </row>
    <row r="67" spans="1:14" ht="12.75">
      <c r="A67" s="1">
        <v>59</v>
      </c>
      <c r="B67" s="2" t="s">
        <v>58</v>
      </c>
      <c r="C67" s="19">
        <v>0</v>
      </c>
      <c r="D67" s="19"/>
      <c r="E67" s="19"/>
      <c r="F67" s="19"/>
      <c r="G67" s="19">
        <f t="shared" si="6"/>
        <v>0</v>
      </c>
      <c r="H67" s="32">
        <f>(D67+F67)/'П 1'!C67</f>
        <v>0</v>
      </c>
      <c r="I67" s="19">
        <v>0</v>
      </c>
      <c r="J67" s="20">
        <f t="shared" si="1"/>
        <v>0</v>
      </c>
      <c r="K67" s="29">
        <f t="shared" si="2"/>
        <v>82</v>
      </c>
      <c r="L67" s="29">
        <f t="shared" si="3"/>
        <v>82</v>
      </c>
      <c r="M67" s="64">
        <f t="shared" si="4"/>
        <v>164</v>
      </c>
      <c r="N67" s="64">
        <f t="shared" si="5"/>
        <v>82</v>
      </c>
    </row>
    <row r="68" spans="1:14" ht="12.75">
      <c r="A68" s="1">
        <v>60</v>
      </c>
      <c r="B68" s="2" t="s">
        <v>59</v>
      </c>
      <c r="C68" s="19">
        <v>5</v>
      </c>
      <c r="D68" s="19">
        <v>12</v>
      </c>
      <c r="E68" s="19">
        <v>5</v>
      </c>
      <c r="F68" s="19">
        <v>1</v>
      </c>
      <c r="G68" s="19">
        <f t="shared" si="6"/>
        <v>12</v>
      </c>
      <c r="H68" s="32">
        <f>(D68+F68)/'П 1'!C68</f>
        <v>0.20967741935483872</v>
      </c>
      <c r="I68" s="19">
        <v>11</v>
      </c>
      <c r="J68" s="20">
        <f t="shared" si="1"/>
        <v>0.9166666666666666</v>
      </c>
      <c r="K68" s="29">
        <f t="shared" si="2"/>
        <v>29</v>
      </c>
      <c r="L68" s="29">
        <f t="shared" si="3"/>
        <v>48</v>
      </c>
      <c r="M68" s="64">
        <f t="shared" si="4"/>
        <v>77</v>
      </c>
      <c r="N68" s="64">
        <f t="shared" si="5"/>
        <v>55</v>
      </c>
    </row>
    <row r="69" spans="1:14" s="27" customFormat="1" ht="12.75">
      <c r="A69" s="1">
        <v>61</v>
      </c>
      <c r="B69" s="2" t="s">
        <v>60</v>
      </c>
      <c r="C69" s="19">
        <v>0</v>
      </c>
      <c r="D69" s="19">
        <v>3</v>
      </c>
      <c r="E69" s="19"/>
      <c r="F69" s="19"/>
      <c r="G69" s="19">
        <f t="shared" si="6"/>
        <v>3</v>
      </c>
      <c r="H69" s="32">
        <f>(D69+F69)/'П 1'!C69</f>
        <v>0.15789473684210525</v>
      </c>
      <c r="I69" s="19">
        <v>3</v>
      </c>
      <c r="J69" s="20">
        <f t="shared" si="1"/>
        <v>1</v>
      </c>
      <c r="K69" s="29">
        <f t="shared" si="2"/>
        <v>42</v>
      </c>
      <c r="L69" s="29">
        <f t="shared" si="3"/>
        <v>4</v>
      </c>
      <c r="M69" s="64">
        <f t="shared" si="4"/>
        <v>46</v>
      </c>
      <c r="N69" s="64">
        <f t="shared" si="5"/>
        <v>25</v>
      </c>
    </row>
    <row r="70" spans="1:14" s="27" customFormat="1" ht="12.75">
      <c r="A70" s="1">
        <v>62</v>
      </c>
      <c r="B70" s="2" t="s">
        <v>61</v>
      </c>
      <c r="C70" s="19">
        <v>0</v>
      </c>
      <c r="D70" s="19">
        <v>3</v>
      </c>
      <c r="E70" s="19"/>
      <c r="F70" s="19"/>
      <c r="G70" s="19">
        <f t="shared" si="6"/>
        <v>3</v>
      </c>
      <c r="H70" s="32">
        <f>(D70+F70)/'П 1'!C70</f>
        <v>0.12</v>
      </c>
      <c r="I70" s="19">
        <v>3</v>
      </c>
      <c r="J70" s="20">
        <f t="shared" si="1"/>
        <v>1</v>
      </c>
      <c r="K70" s="29">
        <f t="shared" si="2"/>
        <v>51</v>
      </c>
      <c r="L70" s="29">
        <f t="shared" si="3"/>
        <v>4</v>
      </c>
      <c r="M70" s="64">
        <f t="shared" si="4"/>
        <v>55</v>
      </c>
      <c r="N70" s="64">
        <f t="shared" si="5"/>
        <v>35</v>
      </c>
    </row>
    <row r="71" spans="1:14" ht="12.75">
      <c r="A71" s="1">
        <v>63</v>
      </c>
      <c r="B71" s="2" t="s">
        <v>62</v>
      </c>
      <c r="C71" s="19">
        <v>0</v>
      </c>
      <c r="D71" s="19">
        <v>28</v>
      </c>
      <c r="E71" s="19">
        <v>2</v>
      </c>
      <c r="F71" s="19"/>
      <c r="G71" s="19">
        <f t="shared" si="6"/>
        <v>26</v>
      </c>
      <c r="H71" s="32">
        <f>(D71+F71)/'П 1'!C71</f>
        <v>0.6829268292682927</v>
      </c>
      <c r="I71" s="19">
        <v>26</v>
      </c>
      <c r="J71" s="20">
        <f t="shared" si="1"/>
        <v>1</v>
      </c>
      <c r="K71" s="29">
        <f t="shared" si="2"/>
        <v>3</v>
      </c>
      <c r="L71" s="29">
        <f t="shared" si="3"/>
        <v>4</v>
      </c>
      <c r="M71" s="64">
        <f t="shared" si="4"/>
        <v>7</v>
      </c>
      <c r="N71" s="64">
        <f t="shared" si="5"/>
        <v>1</v>
      </c>
    </row>
    <row r="72" spans="1:14" s="27" customFormat="1" ht="12.75">
      <c r="A72" s="1">
        <v>64</v>
      </c>
      <c r="B72" s="2" t="s">
        <v>63</v>
      </c>
      <c r="C72" s="19">
        <v>2</v>
      </c>
      <c r="D72" s="19">
        <v>7</v>
      </c>
      <c r="E72" s="19"/>
      <c r="F72" s="19"/>
      <c r="G72" s="19">
        <f t="shared" si="6"/>
        <v>9</v>
      </c>
      <c r="H72" s="32">
        <f>(D72+F72)/'П 1'!C72</f>
        <v>0.28</v>
      </c>
      <c r="I72" s="19">
        <v>8</v>
      </c>
      <c r="J72" s="20">
        <f t="shared" si="1"/>
        <v>0.8888888888888888</v>
      </c>
      <c r="K72" s="29">
        <f t="shared" si="2"/>
        <v>14</v>
      </c>
      <c r="L72" s="29">
        <f t="shared" si="3"/>
        <v>51</v>
      </c>
      <c r="M72" s="64">
        <f t="shared" si="4"/>
        <v>65</v>
      </c>
      <c r="N72" s="64">
        <f t="shared" si="5"/>
        <v>44</v>
      </c>
    </row>
    <row r="73" spans="1:14" ht="12.75">
      <c r="A73" s="1">
        <v>65</v>
      </c>
      <c r="B73" s="2" t="s">
        <v>64</v>
      </c>
      <c r="C73" s="19">
        <v>4</v>
      </c>
      <c r="D73" s="19">
        <v>23</v>
      </c>
      <c r="E73" s="19">
        <v>9</v>
      </c>
      <c r="F73" s="19">
        <v>1</v>
      </c>
      <c r="G73" s="19">
        <f aca="true" t="shared" si="7" ref="G73:G90">D73-E73+C73</f>
        <v>18</v>
      </c>
      <c r="H73" s="32">
        <f>(D73+F73)/'П 1'!C73</f>
        <v>0.4247787610619469</v>
      </c>
      <c r="I73" s="19">
        <v>10</v>
      </c>
      <c r="J73" s="20">
        <f t="shared" si="1"/>
        <v>0.5555555555555556</v>
      </c>
      <c r="K73" s="29">
        <f t="shared" si="2"/>
        <v>9</v>
      </c>
      <c r="L73" s="29">
        <f t="shared" si="3"/>
        <v>66</v>
      </c>
      <c r="M73" s="64">
        <f t="shared" si="4"/>
        <v>75</v>
      </c>
      <c r="N73" s="64">
        <f t="shared" si="5"/>
        <v>53</v>
      </c>
    </row>
    <row r="74" spans="1:14" s="27" customFormat="1" ht="12.75">
      <c r="A74" s="1">
        <v>66</v>
      </c>
      <c r="B74" s="2" t="s">
        <v>65</v>
      </c>
      <c r="C74" s="19">
        <v>1</v>
      </c>
      <c r="D74" s="19"/>
      <c r="E74" s="19"/>
      <c r="F74" s="19"/>
      <c r="G74" s="19">
        <f t="shared" si="7"/>
        <v>1</v>
      </c>
      <c r="H74" s="32">
        <f>(D74+F74)/'П 1'!C74</f>
        <v>0</v>
      </c>
      <c r="I74" s="19">
        <v>0</v>
      </c>
      <c r="J74" s="20">
        <f aca="true" t="shared" si="8" ref="J74:J90">IF(G74=0,0,I74/G74)</f>
        <v>0</v>
      </c>
      <c r="K74" s="29">
        <f aca="true" t="shared" si="9" ref="K74:K90">(IF(H74=0,82,RANK(H74,H$9:H$90,0)))</f>
        <v>82</v>
      </c>
      <c r="L74" s="29">
        <f aca="true" t="shared" si="10" ref="L74:L90">IF(H74=0,82,RANK(J74,J$9:J$90,0))</f>
        <v>82</v>
      </c>
      <c r="M74" s="64">
        <f aca="true" t="shared" si="11" ref="M74:M90">K74+L74</f>
        <v>164</v>
      </c>
      <c r="N74" s="64">
        <f aca="true" t="shared" si="12" ref="N74:N90">IF(H74=0,82,RANK(M74,M$9:M$90,1))</f>
        <v>82</v>
      </c>
    </row>
    <row r="75" spans="1:14" ht="12.75">
      <c r="A75" s="1">
        <v>67</v>
      </c>
      <c r="B75" s="2" t="s">
        <v>66</v>
      </c>
      <c r="C75" s="19">
        <v>1</v>
      </c>
      <c r="D75" s="19">
        <v>2</v>
      </c>
      <c r="E75" s="19"/>
      <c r="F75" s="19"/>
      <c r="G75" s="19">
        <f t="shared" si="7"/>
        <v>3</v>
      </c>
      <c r="H75" s="32">
        <f>(D75+F75)/'П 1'!C75</f>
        <v>0.0625</v>
      </c>
      <c r="I75" s="19">
        <v>3</v>
      </c>
      <c r="J75" s="20">
        <f t="shared" si="8"/>
        <v>1</v>
      </c>
      <c r="K75" s="29">
        <f t="shared" si="9"/>
        <v>67</v>
      </c>
      <c r="L75" s="29">
        <f t="shared" si="10"/>
        <v>4</v>
      </c>
      <c r="M75" s="64">
        <f t="shared" si="11"/>
        <v>71</v>
      </c>
      <c r="N75" s="64">
        <f t="shared" si="12"/>
        <v>49</v>
      </c>
    </row>
    <row r="76" spans="1:14" s="27" customFormat="1" ht="12.75">
      <c r="A76" s="1">
        <v>68</v>
      </c>
      <c r="B76" s="2" t="s">
        <v>67</v>
      </c>
      <c r="C76" s="19">
        <v>0</v>
      </c>
      <c r="D76" s="19">
        <v>5</v>
      </c>
      <c r="E76" s="19"/>
      <c r="F76" s="19"/>
      <c r="G76" s="19">
        <f t="shared" si="7"/>
        <v>5</v>
      </c>
      <c r="H76" s="32">
        <f>(D76+F76)/'П 1'!C76</f>
        <v>0.14285714285714285</v>
      </c>
      <c r="I76" s="19">
        <v>5</v>
      </c>
      <c r="J76" s="20">
        <f t="shared" si="8"/>
        <v>1</v>
      </c>
      <c r="K76" s="29">
        <f t="shared" si="9"/>
        <v>43</v>
      </c>
      <c r="L76" s="29">
        <f t="shared" si="10"/>
        <v>4</v>
      </c>
      <c r="M76" s="64">
        <f t="shared" si="11"/>
        <v>47</v>
      </c>
      <c r="N76" s="64">
        <f t="shared" si="12"/>
        <v>26</v>
      </c>
    </row>
    <row r="77" spans="1:14" ht="12.75">
      <c r="A77" s="1">
        <v>69</v>
      </c>
      <c r="B77" s="2" t="s">
        <v>68</v>
      </c>
      <c r="C77" s="19">
        <v>0</v>
      </c>
      <c r="D77" s="19">
        <v>2</v>
      </c>
      <c r="E77" s="19"/>
      <c r="F77" s="19">
        <v>1</v>
      </c>
      <c r="G77" s="19">
        <f t="shared" si="7"/>
        <v>2</v>
      </c>
      <c r="H77" s="32">
        <f>(D77+F77)/'П 1'!C77</f>
        <v>0.25</v>
      </c>
      <c r="I77" s="19">
        <v>0</v>
      </c>
      <c r="J77" s="20">
        <f t="shared" si="8"/>
        <v>0</v>
      </c>
      <c r="K77" s="29">
        <f t="shared" si="9"/>
        <v>19</v>
      </c>
      <c r="L77" s="29">
        <f t="shared" si="10"/>
        <v>70</v>
      </c>
      <c r="M77" s="64">
        <f t="shared" si="11"/>
        <v>89</v>
      </c>
      <c r="N77" s="64">
        <f t="shared" si="12"/>
        <v>61</v>
      </c>
    </row>
    <row r="78" spans="1:14" ht="12.75">
      <c r="A78" s="1">
        <v>70</v>
      </c>
      <c r="B78" s="2" t="s">
        <v>69</v>
      </c>
      <c r="C78" s="19">
        <v>1</v>
      </c>
      <c r="D78" s="19">
        <v>11</v>
      </c>
      <c r="E78" s="19">
        <v>1</v>
      </c>
      <c r="F78" s="19"/>
      <c r="G78" s="19">
        <f t="shared" si="7"/>
        <v>11</v>
      </c>
      <c r="H78" s="32">
        <f>(D78+F78)/'П 1'!C78</f>
        <v>0.3142857142857143</v>
      </c>
      <c r="I78" s="19">
        <v>11</v>
      </c>
      <c r="J78" s="20">
        <f t="shared" si="8"/>
        <v>1</v>
      </c>
      <c r="K78" s="29">
        <f t="shared" si="9"/>
        <v>12</v>
      </c>
      <c r="L78" s="29">
        <f t="shared" si="10"/>
        <v>4</v>
      </c>
      <c r="M78" s="64">
        <f t="shared" si="11"/>
        <v>16</v>
      </c>
      <c r="N78" s="64">
        <f t="shared" si="12"/>
        <v>7</v>
      </c>
    </row>
    <row r="79" spans="1:14" s="27" customFormat="1" ht="12.75">
      <c r="A79" s="1">
        <v>71</v>
      </c>
      <c r="B79" s="2" t="s">
        <v>70</v>
      </c>
      <c r="C79" s="19">
        <v>0</v>
      </c>
      <c r="D79" s="19">
        <v>5</v>
      </c>
      <c r="E79" s="19">
        <v>1</v>
      </c>
      <c r="F79" s="19"/>
      <c r="G79" s="19">
        <f t="shared" si="7"/>
        <v>4</v>
      </c>
      <c r="H79" s="32">
        <f>(D79+F79)/'П 1'!C79</f>
        <v>0.1282051282051282</v>
      </c>
      <c r="I79" s="19">
        <v>3</v>
      </c>
      <c r="J79" s="20">
        <f t="shared" si="8"/>
        <v>0.75</v>
      </c>
      <c r="K79" s="29">
        <f t="shared" si="9"/>
        <v>49</v>
      </c>
      <c r="L79" s="29">
        <f t="shared" si="10"/>
        <v>56</v>
      </c>
      <c r="M79" s="64">
        <f t="shared" si="11"/>
        <v>105</v>
      </c>
      <c r="N79" s="64">
        <f t="shared" si="12"/>
        <v>63</v>
      </c>
    </row>
    <row r="80" spans="1:14" ht="12.75">
      <c r="A80" s="1">
        <v>72</v>
      </c>
      <c r="B80" s="2" t="s">
        <v>71</v>
      </c>
      <c r="C80" s="19">
        <v>0</v>
      </c>
      <c r="D80" s="19">
        <v>7</v>
      </c>
      <c r="E80" s="19">
        <v>1</v>
      </c>
      <c r="F80" s="19"/>
      <c r="G80" s="19">
        <f t="shared" si="7"/>
        <v>6</v>
      </c>
      <c r="H80" s="32">
        <f>(D80+F80)/'П 1'!C80</f>
        <v>0.25925925925925924</v>
      </c>
      <c r="I80" s="19">
        <v>6</v>
      </c>
      <c r="J80" s="20">
        <f t="shared" si="8"/>
        <v>1</v>
      </c>
      <c r="K80" s="29">
        <f t="shared" si="9"/>
        <v>18</v>
      </c>
      <c r="L80" s="29">
        <f t="shared" si="10"/>
        <v>4</v>
      </c>
      <c r="M80" s="64">
        <f t="shared" si="11"/>
        <v>22</v>
      </c>
      <c r="N80" s="64">
        <f t="shared" si="12"/>
        <v>9</v>
      </c>
    </row>
    <row r="81" spans="1:14" s="27" customFormat="1" ht="12.75">
      <c r="A81" s="1">
        <v>73</v>
      </c>
      <c r="B81" s="2" t="s">
        <v>72</v>
      </c>
      <c r="C81" s="19">
        <v>0</v>
      </c>
      <c r="D81" s="19">
        <v>8</v>
      </c>
      <c r="E81" s="19">
        <v>2</v>
      </c>
      <c r="F81" s="19"/>
      <c r="G81" s="19">
        <f t="shared" si="7"/>
        <v>6</v>
      </c>
      <c r="H81" s="32">
        <f>(D81+F81)/'П 1'!C81</f>
        <v>0.1994944319191091</v>
      </c>
      <c r="I81" s="19">
        <v>6</v>
      </c>
      <c r="J81" s="20">
        <f t="shared" si="8"/>
        <v>1</v>
      </c>
      <c r="K81" s="29">
        <f t="shared" si="9"/>
        <v>32</v>
      </c>
      <c r="L81" s="29">
        <f t="shared" si="10"/>
        <v>4</v>
      </c>
      <c r="M81" s="64">
        <f t="shared" si="11"/>
        <v>36</v>
      </c>
      <c r="N81" s="64">
        <f t="shared" si="12"/>
        <v>17</v>
      </c>
    </row>
    <row r="82" spans="1:14" ht="12.75">
      <c r="A82" s="1">
        <v>74</v>
      </c>
      <c r="B82" s="2" t="s">
        <v>73</v>
      </c>
      <c r="C82" s="19">
        <v>1</v>
      </c>
      <c r="D82" s="19">
        <v>3</v>
      </c>
      <c r="E82" s="19"/>
      <c r="F82" s="19"/>
      <c r="G82" s="19">
        <f t="shared" si="7"/>
        <v>4</v>
      </c>
      <c r="H82" s="32">
        <f>(D82+F82)/'П 1'!C82</f>
        <v>0.1704014939309057</v>
      </c>
      <c r="I82" s="19">
        <v>3</v>
      </c>
      <c r="J82" s="20">
        <f t="shared" si="8"/>
        <v>0.75</v>
      </c>
      <c r="K82" s="29">
        <f t="shared" si="9"/>
        <v>35</v>
      </c>
      <c r="L82" s="29">
        <f t="shared" si="10"/>
        <v>56</v>
      </c>
      <c r="M82" s="64">
        <f t="shared" si="11"/>
        <v>91</v>
      </c>
      <c r="N82" s="64">
        <f t="shared" si="12"/>
        <v>62</v>
      </c>
    </row>
    <row r="83" spans="1:14" s="27" customFormat="1" ht="12.75">
      <c r="A83" s="1">
        <v>75</v>
      </c>
      <c r="B83" s="2" t="s">
        <v>74</v>
      </c>
      <c r="C83" s="19">
        <v>1</v>
      </c>
      <c r="D83" s="19">
        <v>2</v>
      </c>
      <c r="E83" s="19"/>
      <c r="F83" s="19"/>
      <c r="G83" s="19">
        <f t="shared" si="7"/>
        <v>3</v>
      </c>
      <c r="H83" s="32">
        <f>(D83+F83)/'П 1'!C83</f>
        <v>0.07747002016342991</v>
      </c>
      <c r="I83" s="19">
        <v>2</v>
      </c>
      <c r="J83" s="20">
        <f t="shared" si="8"/>
        <v>0.6666666666666666</v>
      </c>
      <c r="K83" s="29">
        <f t="shared" si="9"/>
        <v>62</v>
      </c>
      <c r="L83" s="29">
        <f t="shared" si="10"/>
        <v>62</v>
      </c>
      <c r="M83" s="64">
        <f t="shared" si="11"/>
        <v>124</v>
      </c>
      <c r="N83" s="64">
        <f t="shared" si="12"/>
        <v>67</v>
      </c>
    </row>
    <row r="84" spans="1:14" ht="12.75">
      <c r="A84" s="1">
        <v>76</v>
      </c>
      <c r="B84" s="2" t="s">
        <v>75</v>
      </c>
      <c r="C84" s="19">
        <v>0</v>
      </c>
      <c r="D84" s="19">
        <v>9</v>
      </c>
      <c r="E84" s="19">
        <v>1</v>
      </c>
      <c r="F84" s="19"/>
      <c r="G84" s="19">
        <f t="shared" si="7"/>
        <v>8</v>
      </c>
      <c r="H84" s="32">
        <f>(D84+F84)/'П 1'!C84</f>
        <v>0.17647058823529413</v>
      </c>
      <c r="I84" s="19">
        <v>7</v>
      </c>
      <c r="J84" s="20">
        <f t="shared" si="8"/>
        <v>0.875</v>
      </c>
      <c r="K84" s="29">
        <f t="shared" si="9"/>
        <v>34</v>
      </c>
      <c r="L84" s="29">
        <f t="shared" si="10"/>
        <v>52</v>
      </c>
      <c r="M84" s="64">
        <f t="shared" si="11"/>
        <v>86</v>
      </c>
      <c r="N84" s="64">
        <f t="shared" si="12"/>
        <v>60</v>
      </c>
    </row>
    <row r="85" spans="1:14" s="27" customFormat="1" ht="12.75">
      <c r="A85" s="1">
        <v>77</v>
      </c>
      <c r="B85" s="2" t="s">
        <v>76</v>
      </c>
      <c r="C85" s="19">
        <v>0</v>
      </c>
      <c r="D85" s="19">
        <v>1</v>
      </c>
      <c r="E85" s="19"/>
      <c r="F85" s="19"/>
      <c r="G85" s="19">
        <f t="shared" si="7"/>
        <v>1</v>
      </c>
      <c r="H85" s="32">
        <f>(D85+F85)/'П 1'!C85</f>
        <v>0.08333333333333333</v>
      </c>
      <c r="I85" s="19">
        <v>1</v>
      </c>
      <c r="J85" s="20">
        <f t="shared" si="8"/>
        <v>1</v>
      </c>
      <c r="K85" s="29">
        <f t="shared" si="9"/>
        <v>59</v>
      </c>
      <c r="L85" s="29">
        <f t="shared" si="10"/>
        <v>4</v>
      </c>
      <c r="M85" s="64">
        <f t="shared" si="11"/>
        <v>63</v>
      </c>
      <c r="N85" s="64">
        <f t="shared" si="12"/>
        <v>41</v>
      </c>
    </row>
    <row r="86" spans="1:14" ht="12.75">
      <c r="A86" s="1">
        <v>78</v>
      </c>
      <c r="B86" s="2" t="s">
        <v>77</v>
      </c>
      <c r="C86" s="19">
        <v>2</v>
      </c>
      <c r="D86" s="19">
        <v>5</v>
      </c>
      <c r="E86" s="19">
        <v>2</v>
      </c>
      <c r="F86" s="19">
        <v>1</v>
      </c>
      <c r="G86" s="19">
        <f t="shared" si="7"/>
        <v>5</v>
      </c>
      <c r="H86" s="32">
        <f>(D86+F86)/'П 1'!C86</f>
        <v>0.25</v>
      </c>
      <c r="I86" s="19">
        <v>5</v>
      </c>
      <c r="J86" s="20">
        <f t="shared" si="8"/>
        <v>1</v>
      </c>
      <c r="K86" s="29">
        <f t="shared" si="9"/>
        <v>19</v>
      </c>
      <c r="L86" s="29">
        <f t="shared" si="10"/>
        <v>4</v>
      </c>
      <c r="M86" s="64">
        <f t="shared" si="11"/>
        <v>23</v>
      </c>
      <c r="N86" s="64">
        <f t="shared" si="12"/>
        <v>10</v>
      </c>
    </row>
    <row r="87" spans="1:14" s="27" customFormat="1" ht="12.75">
      <c r="A87" s="1">
        <v>79</v>
      </c>
      <c r="B87" s="2" t="s">
        <v>78</v>
      </c>
      <c r="C87" s="19">
        <v>0</v>
      </c>
      <c r="D87" s="19"/>
      <c r="E87" s="19"/>
      <c r="F87" s="19"/>
      <c r="G87" s="19">
        <f t="shared" si="7"/>
        <v>0</v>
      </c>
      <c r="H87" s="32">
        <f>(D87+F87)/'П 1'!C87</f>
        <v>0</v>
      </c>
      <c r="I87" s="19">
        <v>0</v>
      </c>
      <c r="J87" s="20">
        <f t="shared" si="8"/>
        <v>0</v>
      </c>
      <c r="K87" s="29">
        <f t="shared" si="9"/>
        <v>82</v>
      </c>
      <c r="L87" s="29">
        <f t="shared" si="10"/>
        <v>82</v>
      </c>
      <c r="M87" s="64">
        <f t="shared" si="11"/>
        <v>164</v>
      </c>
      <c r="N87" s="64">
        <f t="shared" si="12"/>
        <v>82</v>
      </c>
    </row>
    <row r="88" spans="1:14" ht="12.75">
      <c r="A88" s="1">
        <v>80</v>
      </c>
      <c r="B88" s="2" t="s">
        <v>79</v>
      </c>
      <c r="C88" s="19">
        <v>2</v>
      </c>
      <c r="D88" s="19">
        <v>2</v>
      </c>
      <c r="E88" s="19"/>
      <c r="F88" s="19"/>
      <c r="G88" s="19">
        <f t="shared" si="7"/>
        <v>4</v>
      </c>
      <c r="H88" s="32">
        <f>(D88+F88)/'П 1'!C88</f>
        <v>0.07135874877810362</v>
      </c>
      <c r="I88" s="19">
        <v>2</v>
      </c>
      <c r="J88" s="20">
        <f t="shared" si="8"/>
        <v>0.5</v>
      </c>
      <c r="K88" s="29">
        <f t="shared" si="9"/>
        <v>66</v>
      </c>
      <c r="L88" s="29">
        <f t="shared" si="10"/>
        <v>67</v>
      </c>
      <c r="M88" s="64">
        <f t="shared" si="11"/>
        <v>133</v>
      </c>
      <c r="N88" s="64">
        <f t="shared" si="12"/>
        <v>69</v>
      </c>
    </row>
    <row r="89" spans="1:14" s="27" customFormat="1" ht="12.75">
      <c r="A89" s="1">
        <v>81</v>
      </c>
      <c r="B89" s="2" t="s">
        <v>80</v>
      </c>
      <c r="C89" s="19">
        <v>0</v>
      </c>
      <c r="D89" s="19"/>
      <c r="E89" s="19"/>
      <c r="F89" s="19"/>
      <c r="G89" s="19">
        <f t="shared" si="7"/>
        <v>0</v>
      </c>
      <c r="H89" s="32">
        <f>(D89+F89)/'П 1'!C89</f>
        <v>0</v>
      </c>
      <c r="I89" s="19">
        <v>0</v>
      </c>
      <c r="J89" s="20">
        <f t="shared" si="8"/>
        <v>0</v>
      </c>
      <c r="K89" s="29">
        <f t="shared" si="9"/>
        <v>82</v>
      </c>
      <c r="L89" s="29">
        <f t="shared" si="10"/>
        <v>82</v>
      </c>
      <c r="M89" s="64">
        <f t="shared" si="11"/>
        <v>164</v>
      </c>
      <c r="N89" s="64">
        <f t="shared" si="12"/>
        <v>82</v>
      </c>
    </row>
    <row r="90" spans="1:14" s="27" customFormat="1" ht="12.75">
      <c r="A90" s="1">
        <v>82</v>
      </c>
      <c r="B90" s="2" t="s">
        <v>81</v>
      </c>
      <c r="C90" s="19">
        <v>2</v>
      </c>
      <c r="D90" s="19">
        <v>8</v>
      </c>
      <c r="E90" s="19">
        <v>2</v>
      </c>
      <c r="F90" s="19"/>
      <c r="G90" s="19">
        <f t="shared" si="7"/>
        <v>8</v>
      </c>
      <c r="H90" s="32">
        <f>(D90+F90)/'П 1'!C90</f>
        <v>0.25</v>
      </c>
      <c r="I90" s="19">
        <v>6</v>
      </c>
      <c r="J90" s="20">
        <f t="shared" si="8"/>
        <v>0.75</v>
      </c>
      <c r="K90" s="29">
        <f t="shared" si="9"/>
        <v>19</v>
      </c>
      <c r="L90" s="29">
        <f t="shared" si="10"/>
        <v>56</v>
      </c>
      <c r="M90" s="64">
        <f t="shared" si="11"/>
        <v>75</v>
      </c>
      <c r="N90" s="64">
        <f t="shared" si="12"/>
        <v>53</v>
      </c>
    </row>
    <row r="91" spans="4:5" ht="12.75">
      <c r="D91" s="27"/>
      <c r="E91" s="27"/>
    </row>
  </sheetData>
  <sheetProtection/>
  <mergeCells count="1">
    <mergeCell ref="B3:R4"/>
  </mergeCells>
  <printOptions/>
  <pageMargins left="0.2362204724409449" right="0.2362204724409449" top="0.2362204724409449" bottom="0.2362204724409449" header="0.11811023622047245" footer="0.1181102362204724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4:Q92"/>
  <sheetViews>
    <sheetView zoomScale="130" zoomScaleNormal="130" zoomScalePageLayoutView="0" workbookViewId="0" topLeftCell="B1">
      <pane ySplit="10" topLeftCell="A101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3" width="10.8515625" style="0" customWidth="1"/>
    <col min="4" max="4" width="28.140625" style="0" customWidth="1"/>
    <col min="5" max="5" width="10.28125" style="0" customWidth="1"/>
    <col min="6" max="6" width="12.7109375" style="0" customWidth="1"/>
    <col min="7" max="8" width="11.57421875" style="0" customWidth="1"/>
    <col min="9" max="9" width="9.57421875" style="0" customWidth="1"/>
    <col min="10" max="10" width="7.8515625" style="0" customWidth="1"/>
    <col min="11" max="11" width="9.57421875" style="0" customWidth="1"/>
    <col min="12" max="12" width="7.57421875" style="0" customWidth="1"/>
    <col min="13" max="13" width="5.57421875" style="0" customWidth="1"/>
  </cols>
  <sheetData>
    <row r="1" ht="12.75" hidden="1"/>
    <row r="2" ht="12.75" hidden="1"/>
    <row r="3" ht="12.75" hidden="1"/>
    <row r="4" spans="2:17" ht="28.5" customHeight="1">
      <c r="B4" s="109" t="s">
        <v>84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7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ht="12.75" hidden="1"/>
    <row r="7" ht="12.75" hidden="1"/>
    <row r="8" ht="12.75" hidden="1"/>
    <row r="9" ht="12.75" hidden="1"/>
    <row r="10" spans="1:13" ht="67.5" customHeight="1">
      <c r="A10" s="15"/>
      <c r="B10" s="15"/>
      <c r="C10" s="11" t="s">
        <v>88</v>
      </c>
      <c r="D10" s="12" t="s">
        <v>203</v>
      </c>
      <c r="E10" s="13" t="s">
        <v>95</v>
      </c>
      <c r="F10" s="13" t="s">
        <v>300</v>
      </c>
      <c r="G10" s="13" t="s">
        <v>96</v>
      </c>
      <c r="H10" s="13" t="s">
        <v>301</v>
      </c>
      <c r="I10" s="13" t="s">
        <v>97</v>
      </c>
      <c r="J10" s="13" t="s">
        <v>210</v>
      </c>
      <c r="K10" s="13" t="s">
        <v>211</v>
      </c>
      <c r="L10" s="13" t="s">
        <v>190</v>
      </c>
      <c r="M10" s="13" t="s">
        <v>102</v>
      </c>
    </row>
    <row r="11" spans="1:13" ht="12.75">
      <c r="A11" s="5">
        <v>1</v>
      </c>
      <c r="B11" s="6" t="s">
        <v>0</v>
      </c>
      <c r="C11" s="16">
        <v>12</v>
      </c>
      <c r="D11" s="33"/>
      <c r="E11" s="9">
        <f>(C11+D11)/'П 1'!C9</f>
        <v>1</v>
      </c>
      <c r="F11" s="21"/>
      <c r="G11" s="8">
        <v>13</v>
      </c>
      <c r="H11" s="8">
        <v>12</v>
      </c>
      <c r="I11" s="9">
        <f>IF(C11=0,0,((G11+F11)/H11))</f>
        <v>1.0833333333333333</v>
      </c>
      <c r="J11" s="21">
        <f>IF(E11=0,82,RANK(E11,E$11:E$92,0))</f>
        <v>46</v>
      </c>
      <c r="K11" s="21">
        <f aca="true" t="shared" si="0" ref="K11:K42">IF(E11=0,82,RANK(I11,I$11:I$92,0))</f>
        <v>25</v>
      </c>
      <c r="L11" s="72">
        <f>J11+K11</f>
        <v>71</v>
      </c>
      <c r="M11" s="64">
        <f aca="true" t="shared" si="1" ref="M11:M42">IF(E11=0,82,RANK(L11,L$11:L$92,1))</f>
        <v>37</v>
      </c>
    </row>
    <row r="12" spans="1:13" ht="12.75">
      <c r="A12" s="1">
        <v>2</v>
      </c>
      <c r="B12" s="2" t="s">
        <v>1</v>
      </c>
      <c r="C12" s="16">
        <v>224</v>
      </c>
      <c r="D12" s="33"/>
      <c r="E12" s="9">
        <f>(C12+D12)/'П 1'!C10</f>
        <v>5.743589743589744</v>
      </c>
      <c r="F12" s="21"/>
      <c r="G12" s="8">
        <v>227</v>
      </c>
      <c r="H12" s="8">
        <v>178</v>
      </c>
      <c r="I12" s="9">
        <f aca="true" t="shared" si="2" ref="I12:I75">IF(C12=0,0,((G12+F12)/H12))</f>
        <v>1.2752808988764044</v>
      </c>
      <c r="J12" s="21">
        <f aca="true" t="shared" si="3" ref="J12:J75">IF(E12=0,82,RANK(E12,E$11:E$92,0))</f>
        <v>1</v>
      </c>
      <c r="K12" s="21">
        <f t="shared" si="0"/>
        <v>7</v>
      </c>
      <c r="L12" s="72">
        <f aca="true" t="shared" si="4" ref="L12:L75">J12+K12</f>
        <v>8</v>
      </c>
      <c r="M12" s="64">
        <f t="shared" si="1"/>
        <v>1</v>
      </c>
    </row>
    <row r="13" spans="1:13" ht="12.75">
      <c r="A13" s="1">
        <v>3</v>
      </c>
      <c r="B13" s="2" t="s">
        <v>2</v>
      </c>
      <c r="C13" s="16">
        <v>23</v>
      </c>
      <c r="D13" s="33"/>
      <c r="E13" s="9">
        <f>(C13+D13)/'П 1'!C11</f>
        <v>1.6428571428571428</v>
      </c>
      <c r="F13" s="21">
        <v>2</v>
      </c>
      <c r="G13" s="8">
        <v>26</v>
      </c>
      <c r="H13" s="8">
        <v>23</v>
      </c>
      <c r="I13" s="9">
        <f t="shared" si="2"/>
        <v>1.2173913043478262</v>
      </c>
      <c r="J13" s="21">
        <f t="shared" si="3"/>
        <v>26</v>
      </c>
      <c r="K13" s="21">
        <f t="shared" si="0"/>
        <v>12</v>
      </c>
      <c r="L13" s="72">
        <f t="shared" si="4"/>
        <v>38</v>
      </c>
      <c r="M13" s="64">
        <f t="shared" si="1"/>
        <v>10</v>
      </c>
    </row>
    <row r="14" spans="1:13" ht="12.75">
      <c r="A14" s="1">
        <v>4</v>
      </c>
      <c r="B14" s="2" t="s">
        <v>3</v>
      </c>
      <c r="C14" s="16">
        <v>26</v>
      </c>
      <c r="D14" s="33"/>
      <c r="E14" s="9">
        <f>(C14+D14)/'П 1'!C12</f>
        <v>1.1311758746051612</v>
      </c>
      <c r="F14" s="21">
        <v>0</v>
      </c>
      <c r="G14" s="8">
        <v>21</v>
      </c>
      <c r="H14" s="8">
        <v>26</v>
      </c>
      <c r="I14" s="9">
        <f t="shared" si="2"/>
        <v>0.8076923076923077</v>
      </c>
      <c r="J14" s="21">
        <f t="shared" si="3"/>
        <v>42</v>
      </c>
      <c r="K14" s="21">
        <f t="shared" si="0"/>
        <v>69</v>
      </c>
      <c r="L14" s="72">
        <f t="shared" si="4"/>
        <v>111</v>
      </c>
      <c r="M14" s="64">
        <f t="shared" si="1"/>
        <v>63</v>
      </c>
    </row>
    <row r="15" spans="1:13" ht="12.75">
      <c r="A15" s="1">
        <v>5</v>
      </c>
      <c r="B15" s="2" t="s">
        <v>4</v>
      </c>
      <c r="C15" s="16">
        <v>67</v>
      </c>
      <c r="D15" s="33"/>
      <c r="E15" s="9">
        <f>(C15+D15)/'П 1'!C13</f>
        <v>2.1897385386819486</v>
      </c>
      <c r="F15" s="21">
        <v>4</v>
      </c>
      <c r="G15" s="8">
        <v>67</v>
      </c>
      <c r="H15" s="8">
        <v>59</v>
      </c>
      <c r="I15" s="9">
        <f t="shared" si="2"/>
        <v>1.2033898305084745</v>
      </c>
      <c r="J15" s="21">
        <f t="shared" si="3"/>
        <v>17</v>
      </c>
      <c r="K15" s="21">
        <f t="shared" si="0"/>
        <v>14</v>
      </c>
      <c r="L15" s="72">
        <f t="shared" si="4"/>
        <v>31</v>
      </c>
      <c r="M15" s="64">
        <f t="shared" si="1"/>
        <v>8</v>
      </c>
    </row>
    <row r="16" spans="1:13" ht="12.75">
      <c r="A16" s="1">
        <v>6</v>
      </c>
      <c r="B16" s="2" t="s">
        <v>5</v>
      </c>
      <c r="C16" s="16">
        <v>66</v>
      </c>
      <c r="D16" s="33"/>
      <c r="E16" s="9">
        <f>(C16+D16)/'П 1'!C14</f>
        <v>2.64</v>
      </c>
      <c r="F16" s="21">
        <v>10</v>
      </c>
      <c r="G16" s="8">
        <v>66</v>
      </c>
      <c r="H16" s="8">
        <v>73</v>
      </c>
      <c r="I16" s="9">
        <f t="shared" si="2"/>
        <v>1.0410958904109588</v>
      </c>
      <c r="J16" s="21">
        <f t="shared" si="3"/>
        <v>11</v>
      </c>
      <c r="K16" s="21">
        <f t="shared" si="0"/>
        <v>32</v>
      </c>
      <c r="L16" s="72">
        <f t="shared" si="4"/>
        <v>43</v>
      </c>
      <c r="M16" s="64">
        <f t="shared" si="1"/>
        <v>15</v>
      </c>
    </row>
    <row r="17" spans="1:13" ht="12.75">
      <c r="A17" s="1">
        <v>7</v>
      </c>
      <c r="B17" s="2" t="s">
        <v>6</v>
      </c>
      <c r="C17" s="16">
        <v>94</v>
      </c>
      <c r="D17" s="33"/>
      <c r="E17" s="9">
        <f>(C17+D17)/'П 1'!C15</f>
        <v>2</v>
      </c>
      <c r="F17" s="21">
        <v>91</v>
      </c>
      <c r="G17" s="8">
        <v>91</v>
      </c>
      <c r="H17" s="8">
        <v>185</v>
      </c>
      <c r="I17" s="9">
        <f t="shared" si="2"/>
        <v>0.9837837837837838</v>
      </c>
      <c r="J17" s="21">
        <f t="shared" si="3"/>
        <v>20</v>
      </c>
      <c r="K17" s="21">
        <f t="shared" si="0"/>
        <v>55</v>
      </c>
      <c r="L17" s="72">
        <f t="shared" si="4"/>
        <v>75</v>
      </c>
      <c r="M17" s="64">
        <f t="shared" si="1"/>
        <v>39</v>
      </c>
    </row>
    <row r="18" spans="1:13" ht="12.75">
      <c r="A18" s="1">
        <v>8</v>
      </c>
      <c r="B18" s="2" t="s">
        <v>7</v>
      </c>
      <c r="C18" s="16">
        <v>49</v>
      </c>
      <c r="D18" s="33"/>
      <c r="E18" s="9">
        <f>(C18+D18)/'П 1'!C16</f>
        <v>1.4</v>
      </c>
      <c r="F18" s="21">
        <v>6</v>
      </c>
      <c r="G18" s="8">
        <v>45</v>
      </c>
      <c r="H18" s="8">
        <v>44</v>
      </c>
      <c r="I18" s="9">
        <f t="shared" si="2"/>
        <v>1.1590909090909092</v>
      </c>
      <c r="J18" s="21">
        <f t="shared" si="3"/>
        <v>33</v>
      </c>
      <c r="K18" s="21">
        <f t="shared" si="0"/>
        <v>20</v>
      </c>
      <c r="L18" s="72">
        <f t="shared" si="4"/>
        <v>53</v>
      </c>
      <c r="M18" s="64">
        <f t="shared" si="1"/>
        <v>23</v>
      </c>
    </row>
    <row r="19" spans="1:13" ht="12.75">
      <c r="A19" s="1">
        <v>9</v>
      </c>
      <c r="B19" s="2" t="s">
        <v>8</v>
      </c>
      <c r="C19" s="16">
        <v>107</v>
      </c>
      <c r="D19" s="33">
        <v>1</v>
      </c>
      <c r="E19" s="9">
        <f>(C19+D19)/'П 1'!C17</f>
        <v>3.7241379310344827</v>
      </c>
      <c r="F19" s="21">
        <v>70</v>
      </c>
      <c r="G19" s="8">
        <v>107</v>
      </c>
      <c r="H19" s="8">
        <v>181</v>
      </c>
      <c r="I19" s="9">
        <f t="shared" si="2"/>
        <v>0.9779005524861878</v>
      </c>
      <c r="J19" s="21">
        <f t="shared" si="3"/>
        <v>4</v>
      </c>
      <c r="K19" s="21">
        <f t="shared" si="0"/>
        <v>57</v>
      </c>
      <c r="L19" s="72">
        <f t="shared" si="4"/>
        <v>61</v>
      </c>
      <c r="M19" s="64">
        <f t="shared" si="1"/>
        <v>30</v>
      </c>
    </row>
    <row r="20" spans="1:13" ht="12.75">
      <c r="A20" s="1">
        <v>10</v>
      </c>
      <c r="B20" s="2" t="s">
        <v>9</v>
      </c>
      <c r="C20" s="16">
        <v>8</v>
      </c>
      <c r="D20" s="33"/>
      <c r="E20" s="9">
        <f>(C20+D20)/'П 1'!C18</f>
        <v>0.4304879846675512</v>
      </c>
      <c r="F20" s="21">
        <v>9</v>
      </c>
      <c r="G20" s="8">
        <v>7</v>
      </c>
      <c r="H20" s="8">
        <v>19</v>
      </c>
      <c r="I20" s="9">
        <f t="shared" si="2"/>
        <v>0.8421052631578947</v>
      </c>
      <c r="J20" s="21">
        <f t="shared" si="3"/>
        <v>73</v>
      </c>
      <c r="K20" s="21">
        <f t="shared" si="0"/>
        <v>68</v>
      </c>
      <c r="L20" s="72">
        <f t="shared" si="4"/>
        <v>141</v>
      </c>
      <c r="M20" s="64">
        <f t="shared" si="1"/>
        <v>73</v>
      </c>
    </row>
    <row r="21" spans="1:13" ht="12.75">
      <c r="A21" s="1">
        <v>11</v>
      </c>
      <c r="B21" s="2" t="s">
        <v>10</v>
      </c>
      <c r="C21" s="16">
        <v>22</v>
      </c>
      <c r="D21" s="33"/>
      <c r="E21" s="9">
        <f>(C21+D21)/'П 1'!C19</f>
        <v>0.7586206896551724</v>
      </c>
      <c r="F21" s="21">
        <v>16</v>
      </c>
      <c r="G21" s="8">
        <v>22</v>
      </c>
      <c r="H21" s="8">
        <v>38</v>
      </c>
      <c r="I21" s="9">
        <f t="shared" si="2"/>
        <v>1</v>
      </c>
      <c r="J21" s="21">
        <f t="shared" si="3"/>
        <v>57</v>
      </c>
      <c r="K21" s="21">
        <f t="shared" si="0"/>
        <v>38</v>
      </c>
      <c r="L21" s="72">
        <f t="shared" si="4"/>
        <v>95</v>
      </c>
      <c r="M21" s="64">
        <f t="shared" si="1"/>
        <v>48</v>
      </c>
    </row>
    <row r="22" spans="1:13" ht="12.75">
      <c r="A22" s="1">
        <v>12</v>
      </c>
      <c r="B22" s="2" t="s">
        <v>11</v>
      </c>
      <c r="C22" s="16">
        <v>52</v>
      </c>
      <c r="D22" s="33"/>
      <c r="E22" s="9">
        <f>(C22+D22)/'П 1'!C20</f>
        <v>1.223529411764706</v>
      </c>
      <c r="F22" s="21">
        <v>10</v>
      </c>
      <c r="G22" s="8">
        <v>0</v>
      </c>
      <c r="H22" s="8">
        <v>49</v>
      </c>
      <c r="I22" s="9">
        <f t="shared" si="2"/>
        <v>0.20408163265306123</v>
      </c>
      <c r="J22" s="21">
        <f t="shared" si="3"/>
        <v>39</v>
      </c>
      <c r="K22" s="21">
        <f t="shared" si="0"/>
        <v>82</v>
      </c>
      <c r="L22" s="72">
        <f t="shared" si="4"/>
        <v>121</v>
      </c>
      <c r="M22" s="64">
        <f t="shared" si="1"/>
        <v>68</v>
      </c>
    </row>
    <row r="23" spans="1:13" ht="12.75">
      <c r="A23" s="1">
        <v>13</v>
      </c>
      <c r="B23" s="2" t="s">
        <v>12</v>
      </c>
      <c r="C23" s="16">
        <v>121</v>
      </c>
      <c r="D23" s="33"/>
      <c r="E23" s="9">
        <f>(C23+D23)/'П 1'!C21</f>
        <v>3.4571428571428573</v>
      </c>
      <c r="F23" s="21">
        <v>25</v>
      </c>
      <c r="G23" s="8">
        <v>99</v>
      </c>
      <c r="H23" s="8">
        <v>129</v>
      </c>
      <c r="I23" s="9">
        <f t="shared" si="2"/>
        <v>0.9612403100775194</v>
      </c>
      <c r="J23" s="21">
        <f t="shared" si="3"/>
        <v>5</v>
      </c>
      <c r="K23" s="21">
        <f t="shared" si="0"/>
        <v>59</v>
      </c>
      <c r="L23" s="72">
        <f t="shared" si="4"/>
        <v>64</v>
      </c>
      <c r="M23" s="64">
        <f t="shared" si="1"/>
        <v>33</v>
      </c>
    </row>
    <row r="24" spans="1:13" ht="12.75">
      <c r="A24" s="1">
        <v>14</v>
      </c>
      <c r="B24" s="2" t="s">
        <v>13</v>
      </c>
      <c r="C24" s="16">
        <v>19</v>
      </c>
      <c r="D24" s="33"/>
      <c r="E24" s="9">
        <f>(C24+D24)/'П 1'!C22</f>
        <v>0.5</v>
      </c>
      <c r="F24" s="21"/>
      <c r="G24" s="8">
        <v>19</v>
      </c>
      <c r="H24" s="8">
        <v>27</v>
      </c>
      <c r="I24" s="9">
        <f t="shared" si="2"/>
        <v>0.7037037037037037</v>
      </c>
      <c r="J24" s="21">
        <f t="shared" si="3"/>
        <v>70</v>
      </c>
      <c r="K24" s="21">
        <f t="shared" si="0"/>
        <v>73</v>
      </c>
      <c r="L24" s="72">
        <f t="shared" si="4"/>
        <v>143</v>
      </c>
      <c r="M24" s="64">
        <f t="shared" si="1"/>
        <v>75</v>
      </c>
    </row>
    <row r="25" spans="1:13" ht="12.75">
      <c r="A25" s="1">
        <v>15</v>
      </c>
      <c r="B25" s="2" t="s">
        <v>15</v>
      </c>
      <c r="C25" s="16">
        <v>23</v>
      </c>
      <c r="D25" s="33"/>
      <c r="E25" s="9">
        <f>(C25+D25)/'П 1'!C23</f>
        <v>0.6865671641791045</v>
      </c>
      <c r="F25" s="21">
        <v>6</v>
      </c>
      <c r="G25" s="8">
        <v>23</v>
      </c>
      <c r="H25" s="8">
        <v>33</v>
      </c>
      <c r="I25" s="9">
        <f t="shared" si="2"/>
        <v>0.8787878787878788</v>
      </c>
      <c r="J25" s="21">
        <f t="shared" si="3"/>
        <v>62</v>
      </c>
      <c r="K25" s="21">
        <f t="shared" si="0"/>
        <v>64</v>
      </c>
      <c r="L25" s="72">
        <f t="shared" si="4"/>
        <v>126</v>
      </c>
      <c r="M25" s="64">
        <f t="shared" si="1"/>
        <v>71</v>
      </c>
    </row>
    <row r="26" spans="1:13" s="27" customFormat="1" ht="12.75">
      <c r="A26" s="1">
        <v>16</v>
      </c>
      <c r="B26" s="2" t="s">
        <v>14</v>
      </c>
      <c r="C26" s="33">
        <v>5</v>
      </c>
      <c r="D26" s="33"/>
      <c r="E26" s="9">
        <f>(C26+D26)/'П 1'!C24</f>
        <v>0.4166666666666667</v>
      </c>
      <c r="F26" s="21">
        <v>8</v>
      </c>
      <c r="G26" s="19">
        <v>5</v>
      </c>
      <c r="H26" s="19">
        <v>13</v>
      </c>
      <c r="I26" s="9">
        <f t="shared" si="2"/>
        <v>1</v>
      </c>
      <c r="J26" s="21">
        <f t="shared" si="3"/>
        <v>74</v>
      </c>
      <c r="K26" s="21">
        <f t="shared" si="0"/>
        <v>38</v>
      </c>
      <c r="L26" s="72">
        <f t="shared" si="4"/>
        <v>112</v>
      </c>
      <c r="M26" s="64">
        <f t="shared" si="1"/>
        <v>64</v>
      </c>
    </row>
    <row r="27" spans="1:13" ht="12.75">
      <c r="A27" s="1">
        <v>17</v>
      </c>
      <c r="B27" s="2" t="s">
        <v>16</v>
      </c>
      <c r="C27" s="16">
        <v>31</v>
      </c>
      <c r="D27" s="33"/>
      <c r="E27" s="9">
        <f>(C27+D27)/'П 1'!C25</f>
        <v>1.4406671759612937</v>
      </c>
      <c r="F27" s="21">
        <v>8</v>
      </c>
      <c r="G27" s="8">
        <v>31</v>
      </c>
      <c r="H27" s="8">
        <v>35</v>
      </c>
      <c r="I27" s="9">
        <f t="shared" si="2"/>
        <v>1.1142857142857143</v>
      </c>
      <c r="J27" s="21">
        <f t="shared" si="3"/>
        <v>30</v>
      </c>
      <c r="K27" s="21">
        <f t="shared" si="0"/>
        <v>23</v>
      </c>
      <c r="L27" s="72">
        <f t="shared" si="4"/>
        <v>53</v>
      </c>
      <c r="M27" s="64">
        <f t="shared" si="1"/>
        <v>23</v>
      </c>
    </row>
    <row r="28" spans="1:13" ht="12.75">
      <c r="A28" s="1">
        <v>18</v>
      </c>
      <c r="B28" s="2" t="s">
        <v>17</v>
      </c>
      <c r="C28" s="16">
        <v>52</v>
      </c>
      <c r="D28" s="33"/>
      <c r="E28" s="9">
        <f>(C28+D28)/'П 1'!C26</f>
        <v>2.1666666666666665</v>
      </c>
      <c r="F28" s="21">
        <v>10</v>
      </c>
      <c r="G28" s="8">
        <v>52</v>
      </c>
      <c r="H28" s="8">
        <v>55</v>
      </c>
      <c r="I28" s="9">
        <f t="shared" si="2"/>
        <v>1.1272727272727272</v>
      </c>
      <c r="J28" s="21">
        <f t="shared" si="3"/>
        <v>18</v>
      </c>
      <c r="K28" s="21">
        <f t="shared" si="0"/>
        <v>22</v>
      </c>
      <c r="L28" s="72">
        <f t="shared" si="4"/>
        <v>40</v>
      </c>
      <c r="M28" s="64">
        <f t="shared" si="1"/>
        <v>11</v>
      </c>
    </row>
    <row r="29" spans="1:13" ht="12.75">
      <c r="A29" s="1">
        <v>19</v>
      </c>
      <c r="B29" s="2" t="s">
        <v>18</v>
      </c>
      <c r="C29" s="16">
        <v>161</v>
      </c>
      <c r="D29" s="33"/>
      <c r="E29" s="9">
        <f>(C29+D29)/'П 1'!C27</f>
        <v>3.8280893752849976</v>
      </c>
      <c r="F29" s="21">
        <v>7</v>
      </c>
      <c r="G29" s="8">
        <v>166</v>
      </c>
      <c r="H29" s="8">
        <v>140</v>
      </c>
      <c r="I29" s="9">
        <f t="shared" si="2"/>
        <v>1.2357142857142858</v>
      </c>
      <c r="J29" s="21">
        <f t="shared" si="3"/>
        <v>3</v>
      </c>
      <c r="K29" s="21">
        <f t="shared" si="0"/>
        <v>10</v>
      </c>
      <c r="L29" s="72">
        <f t="shared" si="4"/>
        <v>13</v>
      </c>
      <c r="M29" s="64">
        <f t="shared" si="1"/>
        <v>3</v>
      </c>
    </row>
    <row r="30" spans="1:13" ht="12.75">
      <c r="A30" s="1">
        <v>20</v>
      </c>
      <c r="B30" s="2" t="s">
        <v>19</v>
      </c>
      <c r="C30" s="16">
        <v>42</v>
      </c>
      <c r="D30" s="33"/>
      <c r="E30" s="9">
        <f>(C30+D30)/'П 1'!C28</f>
        <v>2.1</v>
      </c>
      <c r="F30" s="21">
        <v>0</v>
      </c>
      <c r="G30" s="8">
        <v>42</v>
      </c>
      <c r="H30" s="8">
        <v>42</v>
      </c>
      <c r="I30" s="9">
        <f t="shared" si="2"/>
        <v>1</v>
      </c>
      <c r="J30" s="21">
        <f t="shared" si="3"/>
        <v>19</v>
      </c>
      <c r="K30" s="21">
        <f t="shared" si="0"/>
        <v>38</v>
      </c>
      <c r="L30" s="72">
        <f t="shared" si="4"/>
        <v>57</v>
      </c>
      <c r="M30" s="64">
        <f t="shared" si="1"/>
        <v>27</v>
      </c>
    </row>
    <row r="31" spans="1:13" s="27" customFormat="1" ht="12.75">
      <c r="A31" s="1">
        <v>21</v>
      </c>
      <c r="B31" s="2" t="s">
        <v>20</v>
      </c>
      <c r="C31" s="33">
        <v>30</v>
      </c>
      <c r="D31" s="33"/>
      <c r="E31" s="9">
        <f>(C31+D31)/'П 1'!C29</f>
        <v>1.2244897959183674</v>
      </c>
      <c r="F31" s="21">
        <v>1</v>
      </c>
      <c r="G31" s="19">
        <v>22</v>
      </c>
      <c r="H31" s="19">
        <v>22</v>
      </c>
      <c r="I31" s="9">
        <f t="shared" si="2"/>
        <v>1.0454545454545454</v>
      </c>
      <c r="J31" s="21">
        <f t="shared" si="3"/>
        <v>38</v>
      </c>
      <c r="K31" s="21">
        <f t="shared" si="0"/>
        <v>31</v>
      </c>
      <c r="L31" s="72">
        <f t="shared" si="4"/>
        <v>69</v>
      </c>
      <c r="M31" s="64">
        <f t="shared" si="1"/>
        <v>35</v>
      </c>
    </row>
    <row r="32" spans="1:13" ht="12.75">
      <c r="A32" s="1">
        <v>22</v>
      </c>
      <c r="B32" s="2" t="s">
        <v>21</v>
      </c>
      <c r="C32" s="16">
        <v>5</v>
      </c>
      <c r="D32" s="33"/>
      <c r="E32" s="9">
        <f>(C32+D32)/'П 1'!C30</f>
        <v>0.38461538461538464</v>
      </c>
      <c r="F32" s="21">
        <v>6</v>
      </c>
      <c r="G32" s="8">
        <v>5</v>
      </c>
      <c r="H32" s="8">
        <v>10</v>
      </c>
      <c r="I32" s="9">
        <f t="shared" si="2"/>
        <v>1.1</v>
      </c>
      <c r="J32" s="21">
        <f t="shared" si="3"/>
        <v>75</v>
      </c>
      <c r="K32" s="21">
        <f t="shared" si="0"/>
        <v>24</v>
      </c>
      <c r="L32" s="72">
        <f t="shared" si="4"/>
        <v>99</v>
      </c>
      <c r="M32" s="64">
        <f t="shared" si="1"/>
        <v>55</v>
      </c>
    </row>
    <row r="33" spans="1:13" ht="12.75">
      <c r="A33" s="1">
        <v>23</v>
      </c>
      <c r="B33" s="2" t="s">
        <v>22</v>
      </c>
      <c r="C33" s="16">
        <v>24</v>
      </c>
      <c r="D33" s="33"/>
      <c r="E33" s="9">
        <f>(C33+D33)/'П 1'!C31</f>
        <v>1</v>
      </c>
      <c r="F33" s="21">
        <v>18</v>
      </c>
      <c r="G33" s="8">
        <v>24</v>
      </c>
      <c r="H33" s="8">
        <v>29</v>
      </c>
      <c r="I33" s="9">
        <f t="shared" si="2"/>
        <v>1.4482758620689655</v>
      </c>
      <c r="J33" s="21">
        <f t="shared" si="3"/>
        <v>46</v>
      </c>
      <c r="K33" s="21">
        <f t="shared" si="0"/>
        <v>4</v>
      </c>
      <c r="L33" s="72">
        <f t="shared" si="4"/>
        <v>50</v>
      </c>
      <c r="M33" s="64">
        <f t="shared" si="1"/>
        <v>20</v>
      </c>
    </row>
    <row r="34" spans="1:13" ht="12.75">
      <c r="A34" s="1">
        <v>24</v>
      </c>
      <c r="B34" s="2" t="s">
        <v>23</v>
      </c>
      <c r="C34" s="16">
        <v>48</v>
      </c>
      <c r="D34" s="33">
        <v>1</v>
      </c>
      <c r="E34" s="9">
        <f>(C34+D34)/'П 1'!C32</f>
        <v>2.622434017595308</v>
      </c>
      <c r="F34" s="21">
        <v>3</v>
      </c>
      <c r="G34" s="8">
        <v>43</v>
      </c>
      <c r="H34" s="8">
        <v>45</v>
      </c>
      <c r="I34" s="9">
        <f t="shared" si="2"/>
        <v>1.0222222222222221</v>
      </c>
      <c r="J34" s="21">
        <f t="shared" si="3"/>
        <v>12</v>
      </c>
      <c r="K34" s="21">
        <f t="shared" si="0"/>
        <v>35</v>
      </c>
      <c r="L34" s="72">
        <f t="shared" si="4"/>
        <v>47</v>
      </c>
      <c r="M34" s="64">
        <f t="shared" si="1"/>
        <v>19</v>
      </c>
    </row>
    <row r="35" spans="1:13" ht="12.75">
      <c r="A35" s="1">
        <v>25</v>
      </c>
      <c r="B35" s="2" t="s">
        <v>24</v>
      </c>
      <c r="C35" s="16">
        <v>31</v>
      </c>
      <c r="D35" s="33"/>
      <c r="E35" s="9">
        <f>(C35+D35)/'П 1'!C33</f>
        <v>1.8235294117647058</v>
      </c>
      <c r="F35" s="21">
        <v>3</v>
      </c>
      <c r="G35" s="8">
        <v>31</v>
      </c>
      <c r="H35" s="8">
        <v>34</v>
      </c>
      <c r="I35" s="9">
        <f t="shared" si="2"/>
        <v>1</v>
      </c>
      <c r="J35" s="21">
        <f t="shared" si="3"/>
        <v>23</v>
      </c>
      <c r="K35" s="21">
        <f t="shared" si="0"/>
        <v>38</v>
      </c>
      <c r="L35" s="72">
        <f t="shared" si="4"/>
        <v>61</v>
      </c>
      <c r="M35" s="64">
        <f t="shared" si="1"/>
        <v>30</v>
      </c>
    </row>
    <row r="36" spans="1:13" ht="12.75">
      <c r="A36" s="1">
        <v>26</v>
      </c>
      <c r="B36" s="2" t="s">
        <v>25</v>
      </c>
      <c r="C36" s="16">
        <v>12</v>
      </c>
      <c r="D36" s="33"/>
      <c r="E36" s="9">
        <f>(C36+D36)/'П 1'!C34</f>
        <v>0.6122021105597876</v>
      </c>
      <c r="F36" s="21"/>
      <c r="G36" s="8">
        <v>12</v>
      </c>
      <c r="H36" s="8">
        <v>21</v>
      </c>
      <c r="I36" s="9">
        <f t="shared" si="2"/>
        <v>0.5714285714285714</v>
      </c>
      <c r="J36" s="21">
        <f t="shared" si="3"/>
        <v>65</v>
      </c>
      <c r="K36" s="21">
        <f t="shared" si="0"/>
        <v>77</v>
      </c>
      <c r="L36" s="72">
        <f t="shared" si="4"/>
        <v>142</v>
      </c>
      <c r="M36" s="64">
        <f t="shared" si="1"/>
        <v>74</v>
      </c>
    </row>
    <row r="37" spans="1:13" ht="12.75">
      <c r="A37" s="1">
        <v>27</v>
      </c>
      <c r="B37" s="2" t="s">
        <v>26</v>
      </c>
      <c r="C37" s="16">
        <v>47</v>
      </c>
      <c r="D37" s="33"/>
      <c r="E37" s="9">
        <f>(C37+D37)/'П 1'!C35</f>
        <v>1.0217391304347827</v>
      </c>
      <c r="F37" s="21">
        <v>19</v>
      </c>
      <c r="G37" s="8">
        <v>39</v>
      </c>
      <c r="H37" s="8">
        <v>68</v>
      </c>
      <c r="I37" s="9">
        <f t="shared" si="2"/>
        <v>0.8529411764705882</v>
      </c>
      <c r="J37" s="21">
        <f t="shared" si="3"/>
        <v>44</v>
      </c>
      <c r="K37" s="21">
        <f t="shared" si="0"/>
        <v>65</v>
      </c>
      <c r="L37" s="72">
        <f t="shared" si="4"/>
        <v>109</v>
      </c>
      <c r="M37" s="64">
        <f t="shared" si="1"/>
        <v>62</v>
      </c>
    </row>
    <row r="38" spans="1:13" ht="12.75">
      <c r="A38" s="1">
        <v>28</v>
      </c>
      <c r="B38" s="2" t="s">
        <v>27</v>
      </c>
      <c r="C38" s="16">
        <v>13</v>
      </c>
      <c r="D38" s="33">
        <v>1</v>
      </c>
      <c r="E38" s="9">
        <f>(C38+D38)/'П 1'!C36</f>
        <v>0.5</v>
      </c>
      <c r="F38" s="21">
        <v>31</v>
      </c>
      <c r="G38" s="8">
        <v>13</v>
      </c>
      <c r="H38" s="8">
        <v>44</v>
      </c>
      <c r="I38" s="9">
        <f t="shared" si="2"/>
        <v>1</v>
      </c>
      <c r="J38" s="21">
        <f t="shared" si="3"/>
        <v>70</v>
      </c>
      <c r="K38" s="21">
        <f t="shared" si="0"/>
        <v>38</v>
      </c>
      <c r="L38" s="72">
        <f t="shared" si="4"/>
        <v>108</v>
      </c>
      <c r="M38" s="64">
        <f t="shared" si="1"/>
        <v>61</v>
      </c>
    </row>
    <row r="39" spans="1:13" ht="12.75">
      <c r="A39" s="1">
        <v>29</v>
      </c>
      <c r="B39" s="2" t="s">
        <v>28</v>
      </c>
      <c r="C39" s="16">
        <v>4</v>
      </c>
      <c r="D39" s="33"/>
      <c r="E39" s="9">
        <f>(C39+D39)/'П 1'!C37</f>
        <v>0.13073065902578798</v>
      </c>
      <c r="F39" s="21">
        <v>10</v>
      </c>
      <c r="G39" s="8">
        <v>4</v>
      </c>
      <c r="H39" s="8">
        <v>30</v>
      </c>
      <c r="I39" s="9">
        <f t="shared" si="2"/>
        <v>0.4666666666666667</v>
      </c>
      <c r="J39" s="21">
        <f t="shared" si="3"/>
        <v>78</v>
      </c>
      <c r="K39" s="21">
        <f t="shared" si="0"/>
        <v>79</v>
      </c>
      <c r="L39" s="72">
        <f t="shared" si="4"/>
        <v>157</v>
      </c>
      <c r="M39" s="64">
        <f t="shared" si="1"/>
        <v>81</v>
      </c>
    </row>
    <row r="40" spans="1:13" ht="12.75">
      <c r="A40" s="1">
        <v>30</v>
      </c>
      <c r="B40" s="2" t="s">
        <v>29</v>
      </c>
      <c r="C40" s="16">
        <v>9</v>
      </c>
      <c r="D40" s="33"/>
      <c r="E40" s="9">
        <f>(C40+D40)/'П 1'!C38</f>
        <v>0.46153846153846156</v>
      </c>
      <c r="F40" s="21">
        <v>7</v>
      </c>
      <c r="G40" s="8">
        <v>7</v>
      </c>
      <c r="H40" s="8">
        <v>20</v>
      </c>
      <c r="I40" s="9">
        <f t="shared" si="2"/>
        <v>0.7</v>
      </c>
      <c r="J40" s="21">
        <f t="shared" si="3"/>
        <v>72</v>
      </c>
      <c r="K40" s="21">
        <f t="shared" si="0"/>
        <v>74</v>
      </c>
      <c r="L40" s="72">
        <f t="shared" si="4"/>
        <v>146</v>
      </c>
      <c r="M40" s="64">
        <f t="shared" si="1"/>
        <v>77</v>
      </c>
    </row>
    <row r="41" spans="1:13" ht="12.75">
      <c r="A41" s="1">
        <v>31</v>
      </c>
      <c r="B41" s="2" t="s">
        <v>30</v>
      </c>
      <c r="C41" s="16">
        <v>43</v>
      </c>
      <c r="D41" s="33"/>
      <c r="E41" s="9">
        <f>(C41+D41)/'П 1'!C39</f>
        <v>0.7226890756302521</v>
      </c>
      <c r="F41" s="21">
        <v>2</v>
      </c>
      <c r="G41" s="8">
        <v>43</v>
      </c>
      <c r="H41" s="8">
        <v>45</v>
      </c>
      <c r="I41" s="9">
        <f t="shared" si="2"/>
        <v>1</v>
      </c>
      <c r="J41" s="21">
        <f t="shared" si="3"/>
        <v>60</v>
      </c>
      <c r="K41" s="21">
        <f t="shared" si="0"/>
        <v>38</v>
      </c>
      <c r="L41" s="72">
        <f t="shared" si="4"/>
        <v>98</v>
      </c>
      <c r="M41" s="64">
        <f t="shared" si="1"/>
        <v>53</v>
      </c>
    </row>
    <row r="42" spans="1:13" ht="12.75">
      <c r="A42" s="1">
        <v>32</v>
      </c>
      <c r="B42" s="2" t="s">
        <v>31</v>
      </c>
      <c r="C42" s="16">
        <v>240</v>
      </c>
      <c r="D42" s="33"/>
      <c r="E42" s="9">
        <f>(C42+D42)/'П 1'!C40</f>
        <v>4.629776438877438</v>
      </c>
      <c r="F42" s="21">
        <v>220</v>
      </c>
      <c r="G42" s="8">
        <v>244</v>
      </c>
      <c r="H42" s="8">
        <v>371</v>
      </c>
      <c r="I42" s="9">
        <f t="shared" si="2"/>
        <v>1.2506738544474394</v>
      </c>
      <c r="J42" s="21">
        <f t="shared" si="3"/>
        <v>2</v>
      </c>
      <c r="K42" s="21">
        <f t="shared" si="0"/>
        <v>8</v>
      </c>
      <c r="L42" s="72">
        <f t="shared" si="4"/>
        <v>10</v>
      </c>
      <c r="M42" s="64">
        <f t="shared" si="1"/>
        <v>2</v>
      </c>
    </row>
    <row r="43" spans="1:13" ht="12.75">
      <c r="A43" s="1">
        <v>33</v>
      </c>
      <c r="B43" s="2" t="s">
        <v>32</v>
      </c>
      <c r="C43" s="16">
        <v>16</v>
      </c>
      <c r="D43" s="33"/>
      <c r="E43" s="9">
        <f>(C43+D43)/'П 1'!C41</f>
        <v>0.8421052631578947</v>
      </c>
      <c r="F43" s="21">
        <v>2</v>
      </c>
      <c r="G43" s="8">
        <v>17</v>
      </c>
      <c r="H43" s="8">
        <v>18</v>
      </c>
      <c r="I43" s="9">
        <f t="shared" si="2"/>
        <v>1.0555555555555556</v>
      </c>
      <c r="J43" s="21">
        <f t="shared" si="3"/>
        <v>51</v>
      </c>
      <c r="K43" s="21">
        <f aca="true" t="shared" si="5" ref="K43:K74">IF(E43=0,82,RANK(I43,I$11:I$92,0))</f>
        <v>30</v>
      </c>
      <c r="L43" s="72">
        <f t="shared" si="4"/>
        <v>81</v>
      </c>
      <c r="M43" s="64">
        <f aca="true" t="shared" si="6" ref="M43:M74">IF(E43=0,82,RANK(L43,L$11:L$92,1))</f>
        <v>42</v>
      </c>
    </row>
    <row r="44" spans="1:13" ht="12.75">
      <c r="A44" s="1">
        <v>34</v>
      </c>
      <c r="B44" s="2" t="s">
        <v>33</v>
      </c>
      <c r="C44" s="16">
        <v>18</v>
      </c>
      <c r="D44" s="33"/>
      <c r="E44" s="9">
        <f>(C44+D44)/'П 1'!C42</f>
        <v>0.72</v>
      </c>
      <c r="F44" s="21">
        <v>0</v>
      </c>
      <c r="G44" s="8">
        <v>18</v>
      </c>
      <c r="H44" s="8">
        <v>18</v>
      </c>
      <c r="I44" s="9">
        <f t="shared" si="2"/>
        <v>1</v>
      </c>
      <c r="J44" s="21">
        <f t="shared" si="3"/>
        <v>61</v>
      </c>
      <c r="K44" s="21">
        <f t="shared" si="5"/>
        <v>38</v>
      </c>
      <c r="L44" s="72">
        <f t="shared" si="4"/>
        <v>99</v>
      </c>
      <c r="M44" s="64">
        <f t="shared" si="6"/>
        <v>55</v>
      </c>
    </row>
    <row r="45" spans="1:13" s="27" customFormat="1" ht="12.75">
      <c r="A45" s="1">
        <v>35</v>
      </c>
      <c r="B45" s="2" t="s">
        <v>34</v>
      </c>
      <c r="C45" s="33">
        <v>13</v>
      </c>
      <c r="D45" s="33"/>
      <c r="E45" s="9">
        <f>(C45+D45)/'П 1'!C43</f>
        <v>0.38235294117647056</v>
      </c>
      <c r="F45" s="21">
        <v>5</v>
      </c>
      <c r="G45" s="19">
        <v>6</v>
      </c>
      <c r="H45" s="19">
        <v>18</v>
      </c>
      <c r="I45" s="9">
        <f t="shared" si="2"/>
        <v>0.6111111111111112</v>
      </c>
      <c r="J45" s="21">
        <f t="shared" si="3"/>
        <v>76</v>
      </c>
      <c r="K45" s="21">
        <f t="shared" si="5"/>
        <v>76</v>
      </c>
      <c r="L45" s="72">
        <f t="shared" si="4"/>
        <v>152</v>
      </c>
      <c r="M45" s="64">
        <f t="shared" si="6"/>
        <v>80</v>
      </c>
    </row>
    <row r="46" spans="1:13" ht="12.75">
      <c r="A46" s="1">
        <v>36</v>
      </c>
      <c r="B46" s="2" t="s">
        <v>35</v>
      </c>
      <c r="C46" s="16">
        <v>79</v>
      </c>
      <c r="D46" s="33"/>
      <c r="E46" s="9">
        <f>(C46+D46)/'П 1'!C44</f>
        <v>2.46875</v>
      </c>
      <c r="F46" s="21">
        <v>27</v>
      </c>
      <c r="G46" s="8">
        <v>79</v>
      </c>
      <c r="H46" s="8">
        <v>99</v>
      </c>
      <c r="I46" s="9">
        <f t="shared" si="2"/>
        <v>1.0707070707070707</v>
      </c>
      <c r="J46" s="21">
        <f t="shared" si="3"/>
        <v>14</v>
      </c>
      <c r="K46" s="21">
        <f t="shared" si="5"/>
        <v>26</v>
      </c>
      <c r="L46" s="72">
        <f t="shared" si="4"/>
        <v>40</v>
      </c>
      <c r="M46" s="64">
        <f t="shared" si="6"/>
        <v>11</v>
      </c>
    </row>
    <row r="47" spans="1:13" ht="12.75">
      <c r="A47" s="1">
        <v>37</v>
      </c>
      <c r="B47" s="2" t="s">
        <v>36</v>
      </c>
      <c r="C47" s="16">
        <v>18</v>
      </c>
      <c r="D47" s="33"/>
      <c r="E47" s="9">
        <f>(C47+D47)/'П 1'!C45</f>
        <v>1.0140453773730513</v>
      </c>
      <c r="F47" s="21">
        <v>2</v>
      </c>
      <c r="G47" s="8">
        <v>18</v>
      </c>
      <c r="H47" s="8">
        <v>17</v>
      </c>
      <c r="I47" s="9">
        <f t="shared" si="2"/>
        <v>1.1764705882352942</v>
      </c>
      <c r="J47" s="21">
        <f t="shared" si="3"/>
        <v>45</v>
      </c>
      <c r="K47" s="21">
        <f t="shared" si="5"/>
        <v>17</v>
      </c>
      <c r="L47" s="72">
        <f t="shared" si="4"/>
        <v>62</v>
      </c>
      <c r="M47" s="64">
        <f t="shared" si="6"/>
        <v>32</v>
      </c>
    </row>
    <row r="48" spans="1:13" ht="12.75">
      <c r="A48" s="1">
        <v>38</v>
      </c>
      <c r="B48" s="2" t="s">
        <v>37</v>
      </c>
      <c r="C48" s="16">
        <v>55</v>
      </c>
      <c r="D48" s="33"/>
      <c r="E48" s="9">
        <f>(C48+D48)/'П 1'!C46</f>
        <v>2.972972972972973</v>
      </c>
      <c r="F48" s="21">
        <v>12</v>
      </c>
      <c r="G48" s="8">
        <v>54</v>
      </c>
      <c r="H48" s="8">
        <v>47</v>
      </c>
      <c r="I48" s="9">
        <f t="shared" si="2"/>
        <v>1.4042553191489362</v>
      </c>
      <c r="J48" s="21">
        <f t="shared" si="3"/>
        <v>10</v>
      </c>
      <c r="K48" s="21">
        <f t="shared" si="5"/>
        <v>5</v>
      </c>
      <c r="L48" s="72">
        <f t="shared" si="4"/>
        <v>15</v>
      </c>
      <c r="M48" s="64">
        <f t="shared" si="6"/>
        <v>4</v>
      </c>
    </row>
    <row r="49" spans="1:13" ht="12.75">
      <c r="A49" s="1">
        <v>39</v>
      </c>
      <c r="B49" s="2" t="s">
        <v>38</v>
      </c>
      <c r="C49" s="16">
        <v>27</v>
      </c>
      <c r="D49" s="33"/>
      <c r="E49" s="9">
        <f>(C49+D49)/'П 1'!C47</f>
        <v>1.4210526315789473</v>
      </c>
      <c r="F49" s="21"/>
      <c r="G49" s="8">
        <v>27</v>
      </c>
      <c r="H49" s="8">
        <v>23</v>
      </c>
      <c r="I49" s="9">
        <f t="shared" si="2"/>
        <v>1.173913043478261</v>
      </c>
      <c r="J49" s="21">
        <f t="shared" si="3"/>
        <v>32</v>
      </c>
      <c r="K49" s="21">
        <f t="shared" si="5"/>
        <v>18</v>
      </c>
      <c r="L49" s="72">
        <f t="shared" si="4"/>
        <v>50</v>
      </c>
      <c r="M49" s="64">
        <f t="shared" si="6"/>
        <v>20</v>
      </c>
    </row>
    <row r="50" spans="1:13" ht="12.75">
      <c r="A50" s="1">
        <v>40</v>
      </c>
      <c r="B50" s="2" t="s">
        <v>39</v>
      </c>
      <c r="C50" s="16">
        <v>91</v>
      </c>
      <c r="D50" s="33"/>
      <c r="E50" s="9">
        <f>(C50+D50)/'П 1'!C48</f>
        <v>0.8666666666666667</v>
      </c>
      <c r="F50" s="21"/>
      <c r="G50" s="8">
        <v>75</v>
      </c>
      <c r="H50" s="8">
        <v>122</v>
      </c>
      <c r="I50" s="9">
        <f t="shared" si="2"/>
        <v>0.6147540983606558</v>
      </c>
      <c r="J50" s="21">
        <f t="shared" si="3"/>
        <v>50</v>
      </c>
      <c r="K50" s="21">
        <f t="shared" si="5"/>
        <v>75</v>
      </c>
      <c r="L50" s="72">
        <f t="shared" si="4"/>
        <v>125</v>
      </c>
      <c r="M50" s="64">
        <f t="shared" si="6"/>
        <v>70</v>
      </c>
    </row>
    <row r="51" spans="1:13" ht="12.75">
      <c r="A51" s="1">
        <v>41</v>
      </c>
      <c r="B51" s="2" t="s">
        <v>40</v>
      </c>
      <c r="C51" s="16">
        <v>93</v>
      </c>
      <c r="D51" s="33"/>
      <c r="E51" s="9">
        <f>(C51+D51)/'П 1'!C49</f>
        <v>1.537190082644628</v>
      </c>
      <c r="F51" s="21">
        <v>25</v>
      </c>
      <c r="G51" s="8">
        <v>54</v>
      </c>
      <c r="H51" s="8">
        <v>87</v>
      </c>
      <c r="I51" s="9">
        <f t="shared" si="2"/>
        <v>0.9080459770114943</v>
      </c>
      <c r="J51" s="21">
        <f t="shared" si="3"/>
        <v>28</v>
      </c>
      <c r="K51" s="21">
        <f t="shared" si="5"/>
        <v>61</v>
      </c>
      <c r="L51" s="72">
        <f t="shared" si="4"/>
        <v>89</v>
      </c>
      <c r="M51" s="64">
        <f t="shared" si="6"/>
        <v>45</v>
      </c>
    </row>
    <row r="52" spans="1:13" ht="12.75">
      <c r="A52" s="1">
        <v>42</v>
      </c>
      <c r="B52" s="2" t="s">
        <v>41</v>
      </c>
      <c r="C52" s="16">
        <v>24</v>
      </c>
      <c r="D52" s="33"/>
      <c r="E52" s="9">
        <f>(C52+D52)/'П 1'!C50</f>
        <v>0.8027859237536656</v>
      </c>
      <c r="F52" s="21">
        <v>8</v>
      </c>
      <c r="G52" s="8">
        <v>25</v>
      </c>
      <c r="H52" s="8">
        <v>37</v>
      </c>
      <c r="I52" s="9">
        <f t="shared" si="2"/>
        <v>0.8918918918918919</v>
      </c>
      <c r="J52" s="21">
        <f t="shared" si="3"/>
        <v>54</v>
      </c>
      <c r="K52" s="21">
        <f t="shared" si="5"/>
        <v>63</v>
      </c>
      <c r="L52" s="72">
        <f t="shared" si="4"/>
        <v>117</v>
      </c>
      <c r="M52" s="64">
        <f t="shared" si="6"/>
        <v>65</v>
      </c>
    </row>
    <row r="53" spans="1:13" ht="12.75">
      <c r="A53" s="1">
        <v>43</v>
      </c>
      <c r="B53" s="2" t="s">
        <v>42</v>
      </c>
      <c r="C53" s="16">
        <v>10</v>
      </c>
      <c r="D53" s="33"/>
      <c r="E53" s="9">
        <f>(C53+D53)/'П 1'!C51</f>
        <v>0.8333333333333334</v>
      </c>
      <c r="F53" s="21">
        <v>3</v>
      </c>
      <c r="G53" s="8">
        <v>10</v>
      </c>
      <c r="H53" s="8">
        <v>11</v>
      </c>
      <c r="I53" s="9">
        <f t="shared" si="2"/>
        <v>1.1818181818181819</v>
      </c>
      <c r="J53" s="21">
        <f t="shared" si="3"/>
        <v>52</v>
      </c>
      <c r="K53" s="21">
        <f t="shared" si="5"/>
        <v>16</v>
      </c>
      <c r="L53" s="72">
        <f t="shared" si="4"/>
        <v>68</v>
      </c>
      <c r="M53" s="64">
        <f t="shared" si="6"/>
        <v>34</v>
      </c>
    </row>
    <row r="54" spans="1:13" ht="12.75">
      <c r="A54" s="1">
        <v>44</v>
      </c>
      <c r="B54" s="2" t="s">
        <v>43</v>
      </c>
      <c r="C54" s="16">
        <v>138</v>
      </c>
      <c r="D54" s="33"/>
      <c r="E54" s="9">
        <f>(C54+D54)/'П 1'!C52</f>
        <v>2.4642857142857144</v>
      </c>
      <c r="F54" s="21">
        <v>17</v>
      </c>
      <c r="G54" s="8">
        <v>140</v>
      </c>
      <c r="H54" s="8">
        <v>97</v>
      </c>
      <c r="I54" s="9">
        <f t="shared" si="2"/>
        <v>1.6185567010309279</v>
      </c>
      <c r="J54" s="21">
        <f t="shared" si="3"/>
        <v>15</v>
      </c>
      <c r="K54" s="21">
        <f t="shared" si="5"/>
        <v>2</v>
      </c>
      <c r="L54" s="72">
        <f t="shared" si="4"/>
        <v>17</v>
      </c>
      <c r="M54" s="64">
        <f t="shared" si="6"/>
        <v>5</v>
      </c>
    </row>
    <row r="55" spans="1:13" ht="12.75">
      <c r="A55" s="1">
        <v>45</v>
      </c>
      <c r="B55" s="2" t="s">
        <v>44</v>
      </c>
      <c r="C55" s="16">
        <v>15</v>
      </c>
      <c r="D55" s="33"/>
      <c r="E55" s="9">
        <f>(C55+D55)/'П 1'!C53</f>
        <v>0.7894736842105263</v>
      </c>
      <c r="F55" s="21">
        <v>19</v>
      </c>
      <c r="G55" s="8">
        <v>17</v>
      </c>
      <c r="H55" s="8">
        <v>34</v>
      </c>
      <c r="I55" s="9">
        <f t="shared" si="2"/>
        <v>1.0588235294117647</v>
      </c>
      <c r="J55" s="21">
        <f t="shared" si="3"/>
        <v>55</v>
      </c>
      <c r="K55" s="21">
        <f t="shared" si="5"/>
        <v>28</v>
      </c>
      <c r="L55" s="72">
        <f t="shared" si="4"/>
        <v>83</v>
      </c>
      <c r="M55" s="64">
        <f t="shared" si="6"/>
        <v>44</v>
      </c>
    </row>
    <row r="56" spans="1:13" ht="12.75">
      <c r="A56" s="1">
        <v>46</v>
      </c>
      <c r="B56" s="2" t="s">
        <v>45</v>
      </c>
      <c r="C56" s="16">
        <v>82</v>
      </c>
      <c r="D56" s="33"/>
      <c r="E56" s="9">
        <f>(C56+D56)/'П 1'!C54</f>
        <v>1.607843137254902</v>
      </c>
      <c r="F56" s="21">
        <v>15</v>
      </c>
      <c r="G56" s="8">
        <v>75</v>
      </c>
      <c r="H56" s="8">
        <v>85</v>
      </c>
      <c r="I56" s="9">
        <f t="shared" si="2"/>
        <v>1.0588235294117647</v>
      </c>
      <c r="J56" s="21">
        <f t="shared" si="3"/>
        <v>27</v>
      </c>
      <c r="K56" s="21">
        <f t="shared" si="5"/>
        <v>28</v>
      </c>
      <c r="L56" s="72">
        <f t="shared" si="4"/>
        <v>55</v>
      </c>
      <c r="M56" s="64">
        <f t="shared" si="6"/>
        <v>26</v>
      </c>
    </row>
    <row r="57" spans="1:13" ht="12.75">
      <c r="A57" s="1">
        <v>47</v>
      </c>
      <c r="B57" s="2" t="s">
        <v>46</v>
      </c>
      <c r="C57" s="16">
        <v>34</v>
      </c>
      <c r="D57" s="33">
        <v>1</v>
      </c>
      <c r="E57" s="9">
        <f>(C57+D57)/'П 1'!C55</f>
        <v>0.8333333333333334</v>
      </c>
      <c r="F57" s="21">
        <v>35</v>
      </c>
      <c r="G57" s="8">
        <v>33</v>
      </c>
      <c r="H57" s="8">
        <v>34</v>
      </c>
      <c r="I57" s="9">
        <f t="shared" si="2"/>
        <v>2</v>
      </c>
      <c r="J57" s="21">
        <f t="shared" si="3"/>
        <v>52</v>
      </c>
      <c r="K57" s="21">
        <f t="shared" si="5"/>
        <v>1</v>
      </c>
      <c r="L57" s="72">
        <f t="shared" si="4"/>
        <v>53</v>
      </c>
      <c r="M57" s="64">
        <f t="shared" si="6"/>
        <v>23</v>
      </c>
    </row>
    <row r="58" spans="1:13" ht="12.75">
      <c r="A58" s="1">
        <v>48</v>
      </c>
      <c r="B58" s="2" t="s">
        <v>47</v>
      </c>
      <c r="C58" s="16">
        <v>52</v>
      </c>
      <c r="D58" s="33"/>
      <c r="E58" s="9">
        <f>(C58+D58)/'П 1'!C56</f>
        <v>1.368421052631579</v>
      </c>
      <c r="F58" s="21"/>
      <c r="G58" s="8">
        <v>43</v>
      </c>
      <c r="H58" s="8">
        <v>48</v>
      </c>
      <c r="I58" s="9">
        <f t="shared" si="2"/>
        <v>0.8958333333333334</v>
      </c>
      <c r="J58" s="21">
        <f t="shared" si="3"/>
        <v>35</v>
      </c>
      <c r="K58" s="21">
        <f t="shared" si="5"/>
        <v>62</v>
      </c>
      <c r="L58" s="72">
        <f t="shared" si="4"/>
        <v>97</v>
      </c>
      <c r="M58" s="64">
        <f t="shared" si="6"/>
        <v>51</v>
      </c>
    </row>
    <row r="59" spans="1:13" ht="12.75">
      <c r="A59" s="1">
        <v>49</v>
      </c>
      <c r="B59" s="2" t="s">
        <v>48</v>
      </c>
      <c r="C59" s="16">
        <v>27</v>
      </c>
      <c r="D59" s="33"/>
      <c r="E59" s="9">
        <f>(C59+D59)/'П 1'!C57</f>
        <v>1.173913043478261</v>
      </c>
      <c r="F59" s="21">
        <v>4</v>
      </c>
      <c r="G59" s="8">
        <v>27</v>
      </c>
      <c r="H59" s="8">
        <v>25</v>
      </c>
      <c r="I59" s="9">
        <f t="shared" si="2"/>
        <v>1.24</v>
      </c>
      <c r="J59" s="21">
        <f t="shared" si="3"/>
        <v>41</v>
      </c>
      <c r="K59" s="21">
        <f t="shared" si="5"/>
        <v>9</v>
      </c>
      <c r="L59" s="72">
        <f t="shared" si="4"/>
        <v>50</v>
      </c>
      <c r="M59" s="64">
        <f t="shared" si="6"/>
        <v>20</v>
      </c>
    </row>
    <row r="60" spans="1:13" ht="12.75">
      <c r="A60" s="1">
        <v>50</v>
      </c>
      <c r="B60" s="2" t="s">
        <v>49</v>
      </c>
      <c r="C60" s="16">
        <v>30</v>
      </c>
      <c r="D60" s="33"/>
      <c r="E60" s="9">
        <f>(C60+D60)/'П 1'!C58</f>
        <v>1.25</v>
      </c>
      <c r="F60" s="21">
        <v>2</v>
      </c>
      <c r="G60" s="8">
        <v>30</v>
      </c>
      <c r="H60" s="8">
        <v>32</v>
      </c>
      <c r="I60" s="9">
        <f t="shared" si="2"/>
        <v>1</v>
      </c>
      <c r="J60" s="21">
        <f t="shared" si="3"/>
        <v>37</v>
      </c>
      <c r="K60" s="21">
        <f t="shared" si="5"/>
        <v>38</v>
      </c>
      <c r="L60" s="72">
        <f t="shared" si="4"/>
        <v>75</v>
      </c>
      <c r="M60" s="64">
        <f t="shared" si="6"/>
        <v>39</v>
      </c>
    </row>
    <row r="61" spans="1:13" ht="12.75">
      <c r="A61" s="1">
        <v>51</v>
      </c>
      <c r="B61" s="2" t="s">
        <v>50</v>
      </c>
      <c r="C61" s="16">
        <v>88</v>
      </c>
      <c r="D61" s="33">
        <v>1</v>
      </c>
      <c r="E61" s="9">
        <f>(C61+D61)/'П 1'!C59</f>
        <v>1.9777777777777779</v>
      </c>
      <c r="F61" s="21">
        <v>13</v>
      </c>
      <c r="G61" s="8">
        <v>83</v>
      </c>
      <c r="H61" s="8">
        <v>82</v>
      </c>
      <c r="I61" s="9">
        <f t="shared" si="2"/>
        <v>1.170731707317073</v>
      </c>
      <c r="J61" s="21">
        <f t="shared" si="3"/>
        <v>21</v>
      </c>
      <c r="K61" s="21">
        <f t="shared" si="5"/>
        <v>19</v>
      </c>
      <c r="L61" s="72">
        <f t="shared" si="4"/>
        <v>40</v>
      </c>
      <c r="M61" s="64">
        <f t="shared" si="6"/>
        <v>11</v>
      </c>
    </row>
    <row r="62" spans="1:13" ht="12.75">
      <c r="A62" s="1">
        <v>52</v>
      </c>
      <c r="B62" s="2" t="s">
        <v>51</v>
      </c>
      <c r="C62" s="16">
        <v>36</v>
      </c>
      <c r="D62" s="33"/>
      <c r="E62" s="9">
        <f>(C62+D62)/'П 1'!C60</f>
        <v>0.9685979655019903</v>
      </c>
      <c r="F62" s="21">
        <v>18</v>
      </c>
      <c r="G62" s="8">
        <v>36</v>
      </c>
      <c r="H62" s="8">
        <v>47</v>
      </c>
      <c r="I62" s="9">
        <f t="shared" si="2"/>
        <v>1.148936170212766</v>
      </c>
      <c r="J62" s="21">
        <f t="shared" si="3"/>
        <v>49</v>
      </c>
      <c r="K62" s="21">
        <f t="shared" si="5"/>
        <v>21</v>
      </c>
      <c r="L62" s="72">
        <f t="shared" si="4"/>
        <v>70</v>
      </c>
      <c r="M62" s="64">
        <f t="shared" si="6"/>
        <v>36</v>
      </c>
    </row>
    <row r="63" spans="1:13" ht="12.75">
      <c r="A63" s="1">
        <v>53</v>
      </c>
      <c r="B63" s="2" t="s">
        <v>52</v>
      </c>
      <c r="C63" s="16">
        <v>10</v>
      </c>
      <c r="D63" s="33"/>
      <c r="E63" s="9">
        <f>(C63+D63)/'П 1'!C61</f>
        <v>0.5555555555555556</v>
      </c>
      <c r="F63" s="21"/>
      <c r="G63" s="8">
        <v>10</v>
      </c>
      <c r="H63" s="8">
        <v>18</v>
      </c>
      <c r="I63" s="9">
        <f t="shared" si="2"/>
        <v>0.5555555555555556</v>
      </c>
      <c r="J63" s="21">
        <f t="shared" si="3"/>
        <v>69</v>
      </c>
      <c r="K63" s="21">
        <f t="shared" si="5"/>
        <v>78</v>
      </c>
      <c r="L63" s="72">
        <f t="shared" si="4"/>
        <v>147</v>
      </c>
      <c r="M63" s="64">
        <f t="shared" si="6"/>
        <v>78</v>
      </c>
    </row>
    <row r="64" spans="1:13" ht="12.75">
      <c r="A64" s="1">
        <v>54</v>
      </c>
      <c r="B64" s="2" t="s">
        <v>53</v>
      </c>
      <c r="C64" s="16">
        <v>61</v>
      </c>
      <c r="D64" s="33">
        <v>1</v>
      </c>
      <c r="E64" s="9">
        <f>(C64+D64)/'П 1'!C62</f>
        <v>1.0689655172413792</v>
      </c>
      <c r="F64" s="21">
        <v>67</v>
      </c>
      <c r="G64" s="8">
        <v>61</v>
      </c>
      <c r="H64" s="8">
        <v>128</v>
      </c>
      <c r="I64" s="9">
        <f t="shared" si="2"/>
        <v>1</v>
      </c>
      <c r="J64" s="21">
        <f t="shared" si="3"/>
        <v>43</v>
      </c>
      <c r="K64" s="21">
        <f t="shared" si="5"/>
        <v>38</v>
      </c>
      <c r="L64" s="72">
        <f t="shared" si="4"/>
        <v>81</v>
      </c>
      <c r="M64" s="64">
        <f t="shared" si="6"/>
        <v>42</v>
      </c>
    </row>
    <row r="65" spans="1:13" ht="12.75">
      <c r="A65" s="1">
        <v>55</v>
      </c>
      <c r="B65" s="2" t="s">
        <v>54</v>
      </c>
      <c r="C65" s="16">
        <v>32</v>
      </c>
      <c r="D65" s="33"/>
      <c r="E65" s="9">
        <f>(C65+D65)/'П 1'!C63</f>
        <v>1.3333333333333333</v>
      </c>
      <c r="F65" s="21">
        <v>12</v>
      </c>
      <c r="G65" s="8">
        <v>30</v>
      </c>
      <c r="H65" s="8">
        <v>32</v>
      </c>
      <c r="I65" s="9">
        <f t="shared" si="2"/>
        <v>1.3125</v>
      </c>
      <c r="J65" s="21">
        <f t="shared" si="3"/>
        <v>36</v>
      </c>
      <c r="K65" s="21">
        <f t="shared" si="5"/>
        <v>6</v>
      </c>
      <c r="L65" s="72">
        <f t="shared" si="4"/>
        <v>42</v>
      </c>
      <c r="M65" s="64">
        <f t="shared" si="6"/>
        <v>14</v>
      </c>
    </row>
    <row r="66" spans="1:13" ht="12.75">
      <c r="A66" s="1">
        <v>56</v>
      </c>
      <c r="B66" s="2" t="s">
        <v>55</v>
      </c>
      <c r="C66" s="16">
        <v>60</v>
      </c>
      <c r="D66" s="33"/>
      <c r="E66" s="9">
        <f>(C66+D66)/'П 1'!C64</f>
        <v>1.2</v>
      </c>
      <c r="F66" s="21">
        <v>18</v>
      </c>
      <c r="G66" s="8">
        <v>61</v>
      </c>
      <c r="H66" s="8">
        <v>93</v>
      </c>
      <c r="I66" s="9">
        <f t="shared" si="2"/>
        <v>0.8494623655913979</v>
      </c>
      <c r="J66" s="21">
        <f t="shared" si="3"/>
        <v>40</v>
      </c>
      <c r="K66" s="21">
        <f t="shared" si="5"/>
        <v>66</v>
      </c>
      <c r="L66" s="72">
        <f t="shared" si="4"/>
        <v>106</v>
      </c>
      <c r="M66" s="64">
        <f t="shared" si="6"/>
        <v>59</v>
      </c>
    </row>
    <row r="67" spans="1:13" ht="12.75">
      <c r="A67" s="1">
        <v>57</v>
      </c>
      <c r="B67" s="2" t="s">
        <v>56</v>
      </c>
      <c r="C67" s="16">
        <v>52</v>
      </c>
      <c r="D67" s="33">
        <v>2</v>
      </c>
      <c r="E67" s="9">
        <f>(C67+D67)/'П 1'!C65</f>
        <v>0.6101694915254238</v>
      </c>
      <c r="F67" s="21"/>
      <c r="G67" s="8">
        <v>48</v>
      </c>
      <c r="H67" s="8">
        <v>49</v>
      </c>
      <c r="I67" s="9">
        <f t="shared" si="2"/>
        <v>0.9795918367346939</v>
      </c>
      <c r="J67" s="21">
        <f t="shared" si="3"/>
        <v>66</v>
      </c>
      <c r="K67" s="21">
        <f t="shared" si="5"/>
        <v>56</v>
      </c>
      <c r="L67" s="72">
        <f t="shared" si="4"/>
        <v>122</v>
      </c>
      <c r="M67" s="64">
        <f t="shared" si="6"/>
        <v>69</v>
      </c>
    </row>
    <row r="68" spans="1:13" ht="12.75">
      <c r="A68" s="1">
        <v>58</v>
      </c>
      <c r="B68" s="2" t="s">
        <v>57</v>
      </c>
      <c r="C68" s="16">
        <v>7</v>
      </c>
      <c r="D68" s="33"/>
      <c r="E68" s="9">
        <f>(C68+D68)/'П 1'!C66</f>
        <v>0.1794871794871795</v>
      </c>
      <c r="F68" s="21">
        <v>4</v>
      </c>
      <c r="G68" s="8">
        <v>15</v>
      </c>
      <c r="H68" s="8">
        <v>13</v>
      </c>
      <c r="I68" s="9">
        <f t="shared" si="2"/>
        <v>1.4615384615384615</v>
      </c>
      <c r="J68" s="21">
        <f t="shared" si="3"/>
        <v>77</v>
      </c>
      <c r="K68" s="21">
        <f t="shared" si="5"/>
        <v>3</v>
      </c>
      <c r="L68" s="72">
        <f t="shared" si="4"/>
        <v>80</v>
      </c>
      <c r="M68" s="64">
        <f t="shared" si="6"/>
        <v>41</v>
      </c>
    </row>
    <row r="69" spans="1:13" ht="12.75">
      <c r="A69" s="1">
        <v>59</v>
      </c>
      <c r="B69" s="2" t="s">
        <v>58</v>
      </c>
      <c r="C69" s="16">
        <v>13</v>
      </c>
      <c r="D69" s="33">
        <v>1</v>
      </c>
      <c r="E69" s="9">
        <f>(C69+D69)/'П 1'!C67</f>
        <v>0.7706228321520132</v>
      </c>
      <c r="F69" s="21">
        <v>15</v>
      </c>
      <c r="G69" s="8">
        <v>13</v>
      </c>
      <c r="H69" s="8">
        <v>28</v>
      </c>
      <c r="I69" s="9">
        <f t="shared" si="2"/>
        <v>1</v>
      </c>
      <c r="J69" s="21">
        <f t="shared" si="3"/>
        <v>56</v>
      </c>
      <c r="K69" s="21">
        <f t="shared" si="5"/>
        <v>38</v>
      </c>
      <c r="L69" s="72">
        <f t="shared" si="4"/>
        <v>94</v>
      </c>
      <c r="M69" s="64">
        <f t="shared" si="6"/>
        <v>47</v>
      </c>
    </row>
    <row r="70" spans="1:13" ht="12.75">
      <c r="A70" s="1">
        <v>60</v>
      </c>
      <c r="B70" s="2" t="s">
        <v>59</v>
      </c>
      <c r="C70" s="16">
        <v>35</v>
      </c>
      <c r="D70" s="33">
        <v>1</v>
      </c>
      <c r="E70" s="9">
        <f>(C70+D70)/'П 1'!C68</f>
        <v>0.5806451612903226</v>
      </c>
      <c r="F70" s="21">
        <v>60</v>
      </c>
      <c r="G70" s="8">
        <v>36</v>
      </c>
      <c r="H70" s="8">
        <v>95</v>
      </c>
      <c r="I70" s="9">
        <f t="shared" si="2"/>
        <v>1.0105263157894737</v>
      </c>
      <c r="J70" s="21">
        <f t="shared" si="3"/>
        <v>68</v>
      </c>
      <c r="K70" s="21">
        <f t="shared" si="5"/>
        <v>37</v>
      </c>
      <c r="L70" s="72">
        <f t="shared" si="4"/>
        <v>105</v>
      </c>
      <c r="M70" s="64">
        <f t="shared" si="6"/>
        <v>57</v>
      </c>
    </row>
    <row r="71" spans="1:13" ht="12.75">
      <c r="A71" s="1">
        <v>61</v>
      </c>
      <c r="B71" s="2" t="s">
        <v>60</v>
      </c>
      <c r="C71" s="16">
        <v>14</v>
      </c>
      <c r="D71" s="33"/>
      <c r="E71" s="9">
        <f>(C71+D71)/'П 1'!C69</f>
        <v>0.7368421052631579</v>
      </c>
      <c r="F71" s="21">
        <v>15</v>
      </c>
      <c r="G71" s="8">
        <v>14</v>
      </c>
      <c r="H71" s="8">
        <v>29</v>
      </c>
      <c r="I71" s="9">
        <f t="shared" si="2"/>
        <v>1</v>
      </c>
      <c r="J71" s="21">
        <f t="shared" si="3"/>
        <v>59</v>
      </c>
      <c r="K71" s="21">
        <f t="shared" si="5"/>
        <v>38</v>
      </c>
      <c r="L71" s="72">
        <f t="shared" si="4"/>
        <v>97</v>
      </c>
      <c r="M71" s="64">
        <f t="shared" si="6"/>
        <v>51</v>
      </c>
    </row>
    <row r="72" spans="1:13" ht="12.75">
      <c r="A72" s="1">
        <v>62</v>
      </c>
      <c r="B72" s="2" t="s">
        <v>61</v>
      </c>
      <c r="C72" s="16">
        <v>61</v>
      </c>
      <c r="D72" s="33"/>
      <c r="E72" s="9">
        <f>(C72+D72)/'П 1'!C70</f>
        <v>2.44</v>
      </c>
      <c r="F72" s="21">
        <v>23</v>
      </c>
      <c r="G72" s="8">
        <v>61</v>
      </c>
      <c r="H72" s="8">
        <v>79</v>
      </c>
      <c r="I72" s="9">
        <f t="shared" si="2"/>
        <v>1.0632911392405062</v>
      </c>
      <c r="J72" s="21">
        <f t="shared" si="3"/>
        <v>16</v>
      </c>
      <c r="K72" s="21">
        <f t="shared" si="5"/>
        <v>27</v>
      </c>
      <c r="L72" s="72">
        <f t="shared" si="4"/>
        <v>43</v>
      </c>
      <c r="M72" s="64">
        <f t="shared" si="6"/>
        <v>15</v>
      </c>
    </row>
    <row r="73" spans="1:13" ht="12.75">
      <c r="A73" s="1">
        <v>63</v>
      </c>
      <c r="B73" s="2" t="s">
        <v>62</v>
      </c>
      <c r="C73" s="16">
        <v>128</v>
      </c>
      <c r="D73" s="33">
        <v>2</v>
      </c>
      <c r="E73" s="9">
        <f>(C73+D73)/'П 1'!C71</f>
        <v>3.1707317073170733</v>
      </c>
      <c r="F73" s="21">
        <v>0</v>
      </c>
      <c r="G73" s="8">
        <v>130</v>
      </c>
      <c r="H73" s="8">
        <v>128</v>
      </c>
      <c r="I73" s="9">
        <f t="shared" si="2"/>
        <v>1.015625</v>
      </c>
      <c r="J73" s="21">
        <f t="shared" si="3"/>
        <v>8</v>
      </c>
      <c r="K73" s="21">
        <f t="shared" si="5"/>
        <v>36</v>
      </c>
      <c r="L73" s="72">
        <f t="shared" si="4"/>
        <v>44</v>
      </c>
      <c r="M73" s="64">
        <f t="shared" si="6"/>
        <v>18</v>
      </c>
    </row>
    <row r="74" spans="1:13" ht="12.75">
      <c r="A74" s="1">
        <v>64</v>
      </c>
      <c r="B74" s="2" t="s">
        <v>63</v>
      </c>
      <c r="C74" s="16">
        <v>35</v>
      </c>
      <c r="D74" s="33"/>
      <c r="E74" s="9">
        <f>(C74+D74)/'П 1'!C72</f>
        <v>1.4</v>
      </c>
      <c r="F74" s="21">
        <v>9</v>
      </c>
      <c r="G74" s="8">
        <v>35</v>
      </c>
      <c r="H74" s="8">
        <v>44</v>
      </c>
      <c r="I74" s="9">
        <f t="shared" si="2"/>
        <v>1</v>
      </c>
      <c r="J74" s="21">
        <f t="shared" si="3"/>
        <v>33</v>
      </c>
      <c r="K74" s="21">
        <f t="shared" si="5"/>
        <v>38</v>
      </c>
      <c r="L74" s="72">
        <f t="shared" si="4"/>
        <v>71</v>
      </c>
      <c r="M74" s="64">
        <f t="shared" si="6"/>
        <v>37</v>
      </c>
    </row>
    <row r="75" spans="1:13" ht="12.75">
      <c r="A75" s="1">
        <v>65</v>
      </c>
      <c r="B75" s="2" t="s">
        <v>64</v>
      </c>
      <c r="C75" s="16">
        <v>189</v>
      </c>
      <c r="D75" s="33">
        <v>1</v>
      </c>
      <c r="E75" s="9">
        <f>(C75+D75)/'П 1'!C73</f>
        <v>3.3628318584070795</v>
      </c>
      <c r="F75" s="21">
        <v>4</v>
      </c>
      <c r="G75" s="8">
        <v>192</v>
      </c>
      <c r="H75" s="8">
        <v>197</v>
      </c>
      <c r="I75" s="9">
        <f t="shared" si="2"/>
        <v>0.9949238578680203</v>
      </c>
      <c r="J75" s="21">
        <f t="shared" si="3"/>
        <v>6</v>
      </c>
      <c r="K75" s="21">
        <f aca="true" t="shared" si="7" ref="K75:K92">IF(E75=0,82,RANK(I75,I$11:I$92,0))</f>
        <v>54</v>
      </c>
      <c r="L75" s="72">
        <f t="shared" si="4"/>
        <v>60</v>
      </c>
      <c r="M75" s="64">
        <f aca="true" t="shared" si="8" ref="M75:M92">IF(E75=0,82,RANK(L75,L$11:L$92,1))</f>
        <v>29</v>
      </c>
    </row>
    <row r="76" spans="1:13" ht="12.75">
      <c r="A76" s="1">
        <v>66</v>
      </c>
      <c r="B76" s="2" t="s">
        <v>65</v>
      </c>
      <c r="C76" s="16">
        <v>2</v>
      </c>
      <c r="D76" s="33"/>
      <c r="E76" s="9">
        <f>(C76+D76)/'П 1'!C74</f>
        <v>0.06349206349206349</v>
      </c>
      <c r="F76" s="21">
        <v>8</v>
      </c>
      <c r="G76" s="8">
        <v>2</v>
      </c>
      <c r="H76" s="8">
        <v>25</v>
      </c>
      <c r="I76" s="9">
        <f aca="true" t="shared" si="9" ref="I76:I92">IF(C76=0,0,((G76+F76)/H76))</f>
        <v>0.4</v>
      </c>
      <c r="J76" s="21">
        <f aca="true" t="shared" si="10" ref="J76:J92">IF(E76=0,82,RANK(E76,E$11:E$92,0))</f>
        <v>82</v>
      </c>
      <c r="K76" s="21">
        <f t="shared" si="7"/>
        <v>80</v>
      </c>
      <c r="L76" s="72">
        <f aca="true" t="shared" si="11" ref="L76:L92">J76+K76</f>
        <v>162</v>
      </c>
      <c r="M76" s="64">
        <f t="shared" si="8"/>
        <v>82</v>
      </c>
    </row>
    <row r="77" spans="1:13" ht="12.75">
      <c r="A77" s="1">
        <v>67</v>
      </c>
      <c r="B77" s="2" t="s">
        <v>66</v>
      </c>
      <c r="C77" s="16">
        <v>104</v>
      </c>
      <c r="D77" s="33">
        <v>1</v>
      </c>
      <c r="E77" s="9">
        <f>(C77+D77)/'П 1'!C75</f>
        <v>3.28125</v>
      </c>
      <c r="F77" s="21">
        <v>12</v>
      </c>
      <c r="G77" s="8">
        <v>104</v>
      </c>
      <c r="H77" s="8">
        <v>98</v>
      </c>
      <c r="I77" s="9">
        <f t="shared" si="9"/>
        <v>1.183673469387755</v>
      </c>
      <c r="J77" s="21">
        <f t="shared" si="10"/>
        <v>7</v>
      </c>
      <c r="K77" s="21">
        <f t="shared" si="7"/>
        <v>15</v>
      </c>
      <c r="L77" s="72">
        <f t="shared" si="11"/>
        <v>22</v>
      </c>
      <c r="M77" s="64">
        <f t="shared" si="8"/>
        <v>6</v>
      </c>
    </row>
    <row r="78" spans="1:13" ht="12.75">
      <c r="A78" s="1">
        <v>68</v>
      </c>
      <c r="B78" s="2" t="s">
        <v>67</v>
      </c>
      <c r="C78" s="16">
        <v>23</v>
      </c>
      <c r="D78" s="33"/>
      <c r="E78" s="9">
        <f>(C78+D78)/'П 1'!C76</f>
        <v>0.6571428571428571</v>
      </c>
      <c r="F78" s="21"/>
      <c r="G78" s="8">
        <v>11</v>
      </c>
      <c r="H78" s="8">
        <v>33</v>
      </c>
      <c r="I78" s="9">
        <f t="shared" si="9"/>
        <v>0.3333333333333333</v>
      </c>
      <c r="J78" s="21">
        <f t="shared" si="10"/>
        <v>63</v>
      </c>
      <c r="K78" s="21">
        <f t="shared" si="7"/>
        <v>81</v>
      </c>
      <c r="L78" s="72">
        <f t="shared" si="11"/>
        <v>144</v>
      </c>
      <c r="M78" s="64">
        <f t="shared" si="8"/>
        <v>76</v>
      </c>
    </row>
    <row r="79" spans="1:13" ht="12.75">
      <c r="A79" s="1">
        <v>69</v>
      </c>
      <c r="B79" s="2" t="s">
        <v>68</v>
      </c>
      <c r="C79" s="16">
        <v>1</v>
      </c>
      <c r="D79" s="33"/>
      <c r="E79" s="9">
        <f>(C79+D79)/'П 1'!C77</f>
        <v>0.08333333333333333</v>
      </c>
      <c r="F79" s="21">
        <v>7</v>
      </c>
      <c r="G79" s="8">
        <v>0</v>
      </c>
      <c r="H79" s="8">
        <v>9</v>
      </c>
      <c r="I79" s="9">
        <f t="shared" si="9"/>
        <v>0.7777777777777778</v>
      </c>
      <c r="J79" s="21">
        <f t="shared" si="10"/>
        <v>79</v>
      </c>
      <c r="K79" s="21">
        <f t="shared" si="7"/>
        <v>70</v>
      </c>
      <c r="L79" s="72">
        <f t="shared" si="11"/>
        <v>149</v>
      </c>
      <c r="M79" s="64">
        <f t="shared" si="8"/>
        <v>79</v>
      </c>
    </row>
    <row r="80" spans="1:13" ht="12.75">
      <c r="A80" s="1">
        <v>70</v>
      </c>
      <c r="B80" s="2" t="s">
        <v>69</v>
      </c>
      <c r="C80" s="16">
        <v>50</v>
      </c>
      <c r="D80" s="33"/>
      <c r="E80" s="9">
        <f>(C80+D80)/'П 1'!C78</f>
        <v>1.4285714285714286</v>
      </c>
      <c r="F80" s="21">
        <v>35</v>
      </c>
      <c r="G80" s="8">
        <v>30</v>
      </c>
      <c r="H80" s="8">
        <v>77</v>
      </c>
      <c r="I80" s="9">
        <f t="shared" si="9"/>
        <v>0.8441558441558441</v>
      </c>
      <c r="J80" s="21">
        <f t="shared" si="10"/>
        <v>31</v>
      </c>
      <c r="K80" s="21">
        <f t="shared" si="7"/>
        <v>67</v>
      </c>
      <c r="L80" s="72">
        <f t="shared" si="11"/>
        <v>98</v>
      </c>
      <c r="M80" s="64">
        <f t="shared" si="8"/>
        <v>53</v>
      </c>
    </row>
    <row r="81" spans="1:13" ht="12.75">
      <c r="A81" s="1">
        <v>71</v>
      </c>
      <c r="B81" s="2" t="s">
        <v>70</v>
      </c>
      <c r="C81" s="16">
        <v>118</v>
      </c>
      <c r="D81" s="33"/>
      <c r="E81" s="9">
        <f>(C81+D81)/'П 1'!C79</f>
        <v>3.0256410256410255</v>
      </c>
      <c r="F81" s="21">
        <v>15</v>
      </c>
      <c r="G81" s="8">
        <v>116</v>
      </c>
      <c r="H81" s="8">
        <v>127</v>
      </c>
      <c r="I81" s="9">
        <f t="shared" si="9"/>
        <v>1.031496062992126</v>
      </c>
      <c r="J81" s="21">
        <f t="shared" si="10"/>
        <v>9</v>
      </c>
      <c r="K81" s="21">
        <f t="shared" si="7"/>
        <v>34</v>
      </c>
      <c r="L81" s="72">
        <f t="shared" si="11"/>
        <v>43</v>
      </c>
      <c r="M81" s="64">
        <f t="shared" si="8"/>
        <v>15</v>
      </c>
    </row>
    <row r="82" spans="1:13" ht="12.75">
      <c r="A82" s="1">
        <v>72</v>
      </c>
      <c r="B82" s="2" t="s">
        <v>71</v>
      </c>
      <c r="C82" s="16">
        <v>52</v>
      </c>
      <c r="D82" s="33"/>
      <c r="E82" s="9">
        <f>(C82+D82)/'П 1'!C80</f>
        <v>1.9259259259259258</v>
      </c>
      <c r="F82" s="21">
        <v>29</v>
      </c>
      <c r="G82" s="8">
        <v>55</v>
      </c>
      <c r="H82" s="8">
        <v>68</v>
      </c>
      <c r="I82" s="9">
        <f t="shared" si="9"/>
        <v>1.2352941176470589</v>
      </c>
      <c r="J82" s="21">
        <f t="shared" si="10"/>
        <v>22</v>
      </c>
      <c r="K82" s="21">
        <f t="shared" si="7"/>
        <v>11</v>
      </c>
      <c r="L82" s="72">
        <f t="shared" si="11"/>
        <v>33</v>
      </c>
      <c r="M82" s="64">
        <f t="shared" si="8"/>
        <v>9</v>
      </c>
    </row>
    <row r="83" spans="1:13" ht="12.75">
      <c r="A83" s="1">
        <v>73</v>
      </c>
      <c r="B83" s="2" t="s">
        <v>72</v>
      </c>
      <c r="C83" s="16">
        <v>68</v>
      </c>
      <c r="D83" s="33">
        <v>1</v>
      </c>
      <c r="E83" s="9">
        <f>(C83+D83)/'П 1'!C81</f>
        <v>1.720639475302316</v>
      </c>
      <c r="F83" s="21">
        <v>25</v>
      </c>
      <c r="G83" s="8">
        <v>71</v>
      </c>
      <c r="H83" s="8">
        <v>93</v>
      </c>
      <c r="I83" s="9">
        <f t="shared" si="9"/>
        <v>1.032258064516129</v>
      </c>
      <c r="J83" s="21">
        <f t="shared" si="10"/>
        <v>25</v>
      </c>
      <c r="K83" s="21">
        <f t="shared" si="7"/>
        <v>33</v>
      </c>
      <c r="L83" s="72">
        <f t="shared" si="11"/>
        <v>58</v>
      </c>
      <c r="M83" s="64">
        <f t="shared" si="8"/>
        <v>28</v>
      </c>
    </row>
    <row r="84" spans="1:13" ht="12.75">
      <c r="A84" s="1">
        <v>74</v>
      </c>
      <c r="B84" s="2" t="s">
        <v>73</v>
      </c>
      <c r="C84" s="16">
        <v>13</v>
      </c>
      <c r="D84" s="33"/>
      <c r="E84" s="9">
        <f>(C84+D84)/'П 1'!C82</f>
        <v>0.7384064737005913</v>
      </c>
      <c r="F84" s="21">
        <v>2</v>
      </c>
      <c r="G84" s="8">
        <v>13</v>
      </c>
      <c r="H84" s="8">
        <v>15</v>
      </c>
      <c r="I84" s="9">
        <f t="shared" si="9"/>
        <v>1</v>
      </c>
      <c r="J84" s="21">
        <f t="shared" si="10"/>
        <v>58</v>
      </c>
      <c r="K84" s="21">
        <f t="shared" si="7"/>
        <v>38</v>
      </c>
      <c r="L84" s="72">
        <f t="shared" si="11"/>
        <v>96</v>
      </c>
      <c r="M84" s="64">
        <f t="shared" si="8"/>
        <v>50</v>
      </c>
    </row>
    <row r="85" spans="1:13" ht="12.75">
      <c r="A85" s="1">
        <v>75</v>
      </c>
      <c r="B85" s="2" t="s">
        <v>74</v>
      </c>
      <c r="C85" s="16">
        <v>39</v>
      </c>
      <c r="D85" s="33"/>
      <c r="E85" s="9">
        <f>(C85+D85)/'П 1'!C83</f>
        <v>1.5106653931868832</v>
      </c>
      <c r="F85" s="21">
        <v>8</v>
      </c>
      <c r="G85" s="8">
        <v>39</v>
      </c>
      <c r="H85" s="8">
        <v>51</v>
      </c>
      <c r="I85" s="9">
        <f t="shared" si="9"/>
        <v>0.9215686274509803</v>
      </c>
      <c r="J85" s="21">
        <f t="shared" si="10"/>
        <v>29</v>
      </c>
      <c r="K85" s="21">
        <f t="shared" si="7"/>
        <v>60</v>
      </c>
      <c r="L85" s="72">
        <f t="shared" si="11"/>
        <v>89</v>
      </c>
      <c r="M85" s="64">
        <f t="shared" si="8"/>
        <v>45</v>
      </c>
    </row>
    <row r="86" spans="1:13" ht="12.75">
      <c r="A86" s="1">
        <v>76</v>
      </c>
      <c r="B86" s="2" t="s">
        <v>75</v>
      </c>
      <c r="C86" s="16">
        <v>50</v>
      </c>
      <c r="D86" s="33"/>
      <c r="E86" s="9">
        <f>(C86+D86)/'П 1'!C84</f>
        <v>0.9803921568627451</v>
      </c>
      <c r="F86" s="21">
        <v>6</v>
      </c>
      <c r="G86" s="8">
        <v>49</v>
      </c>
      <c r="H86" s="8">
        <v>57</v>
      </c>
      <c r="I86" s="9">
        <f t="shared" si="9"/>
        <v>0.9649122807017544</v>
      </c>
      <c r="J86" s="21">
        <f t="shared" si="10"/>
        <v>48</v>
      </c>
      <c r="K86" s="21">
        <f t="shared" si="7"/>
        <v>58</v>
      </c>
      <c r="L86" s="72">
        <f t="shared" si="11"/>
        <v>106</v>
      </c>
      <c r="M86" s="64">
        <f t="shared" si="8"/>
        <v>59</v>
      </c>
    </row>
    <row r="87" spans="1:13" s="27" customFormat="1" ht="12.75">
      <c r="A87" s="1">
        <v>77</v>
      </c>
      <c r="B87" s="2" t="s">
        <v>76</v>
      </c>
      <c r="C87" s="33">
        <v>1</v>
      </c>
      <c r="D87" s="33"/>
      <c r="E87" s="9">
        <f>(C87+D87)/'П 1'!C85</f>
        <v>0.08333333333333333</v>
      </c>
      <c r="F87" s="21">
        <v>0</v>
      </c>
      <c r="G87" s="19">
        <v>1</v>
      </c>
      <c r="H87" s="19">
        <v>1</v>
      </c>
      <c r="I87" s="9">
        <f t="shared" si="9"/>
        <v>1</v>
      </c>
      <c r="J87" s="21">
        <f t="shared" si="10"/>
        <v>79</v>
      </c>
      <c r="K87" s="21">
        <f t="shared" si="7"/>
        <v>38</v>
      </c>
      <c r="L87" s="72">
        <f t="shared" si="11"/>
        <v>117</v>
      </c>
      <c r="M87" s="64">
        <f t="shared" si="8"/>
        <v>65</v>
      </c>
    </row>
    <row r="88" spans="1:13" ht="12.75">
      <c r="A88" s="1">
        <v>78</v>
      </c>
      <c r="B88" s="2" t="s">
        <v>77</v>
      </c>
      <c r="C88" s="16">
        <v>42</v>
      </c>
      <c r="D88" s="33">
        <v>1</v>
      </c>
      <c r="E88" s="9">
        <f>(C88+D88)/'П 1'!C86</f>
        <v>1.7916666666666667</v>
      </c>
      <c r="F88" s="21"/>
      <c r="G88" s="8">
        <v>38</v>
      </c>
      <c r="H88" s="8">
        <v>51</v>
      </c>
      <c r="I88" s="9">
        <f t="shared" si="9"/>
        <v>0.7450980392156863</v>
      </c>
      <c r="J88" s="21">
        <f t="shared" si="10"/>
        <v>24</v>
      </c>
      <c r="K88" s="21">
        <f t="shared" si="7"/>
        <v>71</v>
      </c>
      <c r="L88" s="72">
        <f t="shared" si="11"/>
        <v>95</v>
      </c>
      <c r="M88" s="64">
        <f t="shared" si="8"/>
        <v>48</v>
      </c>
    </row>
    <row r="89" spans="1:13" ht="12.75">
      <c r="A89" s="1">
        <v>79</v>
      </c>
      <c r="B89" s="2" t="s">
        <v>78</v>
      </c>
      <c r="C89" s="16">
        <v>1</v>
      </c>
      <c r="D89" s="33"/>
      <c r="E89" s="9">
        <f>(C89+D89)/'П 1'!C87</f>
        <v>0.08333333333333333</v>
      </c>
      <c r="F89" s="21">
        <v>0</v>
      </c>
      <c r="G89" s="8">
        <v>1</v>
      </c>
      <c r="H89" s="8">
        <v>1</v>
      </c>
      <c r="I89" s="9">
        <f t="shared" si="9"/>
        <v>1</v>
      </c>
      <c r="J89" s="21">
        <f t="shared" si="10"/>
        <v>79</v>
      </c>
      <c r="K89" s="21">
        <f t="shared" si="7"/>
        <v>38</v>
      </c>
      <c r="L89" s="72">
        <f t="shared" si="11"/>
        <v>117</v>
      </c>
      <c r="M89" s="64">
        <f t="shared" si="8"/>
        <v>65</v>
      </c>
    </row>
    <row r="90" spans="1:13" ht="12.75">
      <c r="A90" s="1">
        <v>80</v>
      </c>
      <c r="B90" s="2" t="s">
        <v>79</v>
      </c>
      <c r="C90" s="16">
        <v>17</v>
      </c>
      <c r="D90" s="33"/>
      <c r="E90" s="9">
        <f>(C90+D90)/'П 1'!C88</f>
        <v>0.6065493646138808</v>
      </c>
      <c r="F90" s="21">
        <v>17</v>
      </c>
      <c r="G90" s="8">
        <v>17</v>
      </c>
      <c r="H90" s="8">
        <v>34</v>
      </c>
      <c r="I90" s="9">
        <f t="shared" si="9"/>
        <v>1</v>
      </c>
      <c r="J90" s="21">
        <f t="shared" si="10"/>
        <v>67</v>
      </c>
      <c r="K90" s="21">
        <f t="shared" si="7"/>
        <v>38</v>
      </c>
      <c r="L90" s="72">
        <f t="shared" si="11"/>
        <v>105</v>
      </c>
      <c r="M90" s="64">
        <f t="shared" si="8"/>
        <v>57</v>
      </c>
    </row>
    <row r="91" spans="1:13" ht="12.75">
      <c r="A91" s="1">
        <v>81</v>
      </c>
      <c r="B91" s="2" t="s">
        <v>80</v>
      </c>
      <c r="C91" s="33">
        <v>12</v>
      </c>
      <c r="D91" s="33"/>
      <c r="E91" s="9">
        <f>(C91+D91)/'П 1'!C89</f>
        <v>0.6422287390029326</v>
      </c>
      <c r="F91" s="21">
        <v>0</v>
      </c>
      <c r="G91" s="19">
        <v>10</v>
      </c>
      <c r="H91" s="19">
        <v>14</v>
      </c>
      <c r="I91" s="9">
        <f t="shared" si="9"/>
        <v>0.7142857142857143</v>
      </c>
      <c r="J91" s="21">
        <f t="shared" si="10"/>
        <v>64</v>
      </c>
      <c r="K91" s="21">
        <f t="shared" si="7"/>
        <v>72</v>
      </c>
      <c r="L91" s="72">
        <f t="shared" si="11"/>
        <v>136</v>
      </c>
      <c r="M91" s="64">
        <f t="shared" si="8"/>
        <v>72</v>
      </c>
    </row>
    <row r="92" spans="1:13" ht="12.75">
      <c r="A92" s="1">
        <v>82</v>
      </c>
      <c r="B92" s="2" t="s">
        <v>81</v>
      </c>
      <c r="C92" s="16">
        <v>80</v>
      </c>
      <c r="D92" s="33"/>
      <c r="E92" s="9">
        <f>(C92+D92)/'П 1'!C90</f>
        <v>2.5</v>
      </c>
      <c r="F92" s="21"/>
      <c r="G92" s="8">
        <v>79</v>
      </c>
      <c r="H92" s="8">
        <v>65</v>
      </c>
      <c r="I92" s="9">
        <f t="shared" si="9"/>
        <v>1.2153846153846153</v>
      </c>
      <c r="J92" s="21">
        <f t="shared" si="10"/>
        <v>13</v>
      </c>
      <c r="K92" s="21">
        <f t="shared" si="7"/>
        <v>13</v>
      </c>
      <c r="L92" s="72">
        <f t="shared" si="11"/>
        <v>26</v>
      </c>
      <c r="M92" s="64">
        <f t="shared" si="8"/>
        <v>7</v>
      </c>
    </row>
  </sheetData>
  <sheetProtection/>
  <mergeCells count="1">
    <mergeCell ref="B4:Q5"/>
  </mergeCells>
  <printOptions/>
  <pageMargins left="0.3937007874015748" right="0.3937007874015748" top="0.21" bottom="0.16" header="0.11811023622047245" footer="0.1181102362204724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4:AK94"/>
  <sheetViews>
    <sheetView zoomScale="85" zoomScaleNormal="85" zoomScalePageLayoutView="0" workbookViewId="0" topLeftCell="A4">
      <pane ySplit="8" topLeftCell="A12" activePane="bottomLeft" state="frozen"/>
      <selection pane="topLeft" activeCell="A1" sqref="A1"/>
      <selection pane="bottomLeft" activeCell="Z12" sqref="Z12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6.421875" style="0" customWidth="1"/>
    <col min="4" max="4" width="6.140625" style="0" customWidth="1"/>
    <col min="5" max="5" width="5.421875" style="0" customWidth="1"/>
    <col min="6" max="6" width="5.57421875" style="17" customWidth="1"/>
    <col min="8" max="8" width="5.00390625" style="0" customWidth="1"/>
    <col min="9" max="9" width="4.8515625" style="0" customWidth="1"/>
    <col min="10" max="10" width="5.421875" style="0" customWidth="1"/>
    <col min="11" max="11" width="5.28125" style="0" customWidth="1"/>
    <col min="12" max="12" width="5.421875" style="0" customWidth="1"/>
    <col min="13" max="13" width="9.00390625" style="0" customWidth="1"/>
    <col min="14" max="14" width="8.28125" style="0" customWidth="1"/>
    <col min="15" max="15" width="6.00390625" style="0" customWidth="1"/>
    <col min="16" max="16" width="6.140625" style="0" customWidth="1"/>
    <col min="17" max="17" width="5.421875" style="0" customWidth="1"/>
    <col min="18" max="18" width="7.00390625" style="17" customWidth="1"/>
    <col min="19" max="19" width="7.28125" style="0" customWidth="1"/>
    <col min="20" max="20" width="6.7109375" style="0" customWidth="1"/>
    <col min="21" max="21" width="7.140625" style="0" customWidth="1"/>
    <col min="22" max="22" width="7.28125" style="0" customWidth="1"/>
    <col min="23" max="23" width="7.7109375" style="17" customWidth="1"/>
    <col min="24" max="24" width="8.00390625" style="0" customWidth="1"/>
    <col min="25" max="25" width="7.7109375" style="0" customWidth="1"/>
    <col min="26" max="26" width="8.421875" style="0" customWidth="1"/>
    <col min="27" max="27" width="7.140625" style="0" customWidth="1"/>
    <col min="28" max="28" width="7.7109375" style="0" customWidth="1"/>
    <col min="29" max="29" width="7.140625" style="0" customWidth="1"/>
    <col min="30" max="30" width="5.421875" style="0" customWidth="1"/>
  </cols>
  <sheetData>
    <row r="4" spans="2:37" ht="18.75" customHeight="1">
      <c r="B4" s="108" t="s">
        <v>249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2:37" ht="17.2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</row>
    <row r="6" ht="15">
      <c r="B6" s="80" t="s">
        <v>250</v>
      </c>
    </row>
    <row r="10" spans="3:27" ht="12.75">
      <c r="C10" t="s">
        <v>204</v>
      </c>
      <c r="D10" t="s">
        <v>204</v>
      </c>
      <c r="E10" t="s">
        <v>204</v>
      </c>
      <c r="F10" s="17" t="s">
        <v>204</v>
      </c>
      <c r="G10" t="s">
        <v>204</v>
      </c>
      <c r="H10" t="s">
        <v>204</v>
      </c>
      <c r="J10" t="s">
        <v>204</v>
      </c>
      <c r="K10" t="s">
        <v>204</v>
      </c>
      <c r="L10" t="s">
        <v>204</v>
      </c>
      <c r="M10" t="s">
        <v>204</v>
      </c>
      <c r="N10" t="s">
        <v>204</v>
      </c>
      <c r="O10" t="s">
        <v>204</v>
      </c>
      <c r="P10" t="s">
        <v>204</v>
      </c>
      <c r="Q10" t="s">
        <v>204</v>
      </c>
      <c r="R10" s="17" t="s">
        <v>204</v>
      </c>
      <c r="S10" t="s">
        <v>204</v>
      </c>
      <c r="T10" t="s">
        <v>204</v>
      </c>
      <c r="U10" t="s">
        <v>204</v>
      </c>
      <c r="V10" t="s">
        <v>204</v>
      </c>
      <c r="W10" s="17" t="s">
        <v>204</v>
      </c>
      <c r="X10" t="s">
        <v>204</v>
      </c>
      <c r="Y10" t="s">
        <v>204</v>
      </c>
      <c r="Z10" t="s">
        <v>204</v>
      </c>
      <c r="AA10" t="s">
        <v>204</v>
      </c>
    </row>
    <row r="11" spans="1:30" s="79" customFormat="1" ht="84">
      <c r="A11" s="76"/>
      <c r="B11" s="76"/>
      <c r="C11" s="77" t="s">
        <v>110</v>
      </c>
      <c r="D11" s="77" t="s">
        <v>107</v>
      </c>
      <c r="E11" s="77" t="s">
        <v>117</v>
      </c>
      <c r="F11" s="77" t="s">
        <v>248</v>
      </c>
      <c r="G11" s="77" t="s">
        <v>246</v>
      </c>
      <c r="H11" s="77" t="s">
        <v>230</v>
      </c>
      <c r="I11" s="77" t="s">
        <v>229</v>
      </c>
      <c r="J11" s="77" t="s">
        <v>108</v>
      </c>
      <c r="K11" s="77" t="s">
        <v>116</v>
      </c>
      <c r="L11" s="77" t="s">
        <v>109</v>
      </c>
      <c r="M11" s="77" t="s">
        <v>247</v>
      </c>
      <c r="N11" s="77" t="s">
        <v>245</v>
      </c>
      <c r="O11" s="77" t="s">
        <v>110</v>
      </c>
      <c r="P11" s="77" t="s">
        <v>107</v>
      </c>
      <c r="Q11" s="77" t="s">
        <v>117</v>
      </c>
      <c r="R11" s="77" t="s">
        <v>111</v>
      </c>
      <c r="S11" s="78" t="s">
        <v>95</v>
      </c>
      <c r="T11" s="78" t="s">
        <v>112</v>
      </c>
      <c r="U11" s="78" t="s">
        <v>113</v>
      </c>
      <c r="V11" s="78" t="s">
        <v>118</v>
      </c>
      <c r="W11" s="78" t="s">
        <v>114</v>
      </c>
      <c r="X11" s="78" t="s">
        <v>96</v>
      </c>
      <c r="Y11" s="77" t="s">
        <v>115</v>
      </c>
      <c r="Z11" s="78" t="s">
        <v>97</v>
      </c>
      <c r="AA11" s="78" t="s">
        <v>210</v>
      </c>
      <c r="AB11" s="78" t="s">
        <v>211</v>
      </c>
      <c r="AC11" s="78" t="s">
        <v>190</v>
      </c>
      <c r="AD11" s="78" t="s">
        <v>103</v>
      </c>
    </row>
    <row r="12" spans="1:30" ht="12.75">
      <c r="A12" s="5">
        <v>1</v>
      </c>
      <c r="B12" s="6" t="s">
        <v>0</v>
      </c>
      <c r="C12" s="18">
        <v>0</v>
      </c>
      <c r="D12" s="18">
        <v>0</v>
      </c>
      <c r="E12" s="18">
        <v>0</v>
      </c>
      <c r="F12" s="18">
        <v>0</v>
      </c>
      <c r="G12" s="8">
        <f>C12+D12+E12+F12</f>
        <v>0</v>
      </c>
      <c r="H12" s="8">
        <v>9</v>
      </c>
      <c r="I12" s="8"/>
      <c r="J12" s="8">
        <v>2</v>
      </c>
      <c r="K12" s="8">
        <v>4</v>
      </c>
      <c r="L12" s="19">
        <v>2</v>
      </c>
      <c r="M12" s="8">
        <f>H12+J12+K12+L12+I12</f>
        <v>17</v>
      </c>
      <c r="N12" s="8">
        <f>O12+P12+R12+Q12</f>
        <v>4</v>
      </c>
      <c r="O12" s="8">
        <v>4</v>
      </c>
      <c r="P12" s="8"/>
      <c r="Q12" s="8"/>
      <c r="R12" s="19"/>
      <c r="S12" s="9">
        <f>(H12*1.5+1.8*I12+1.2*J12+K12+L12)/'П 1'!C9</f>
        <v>1.825</v>
      </c>
      <c r="T12" s="19">
        <v>5</v>
      </c>
      <c r="U12" s="19">
        <v>2</v>
      </c>
      <c r="V12" s="19">
        <v>4</v>
      </c>
      <c r="W12" s="19">
        <v>2</v>
      </c>
      <c r="X12" s="8">
        <f>T12+U12+V12+W12</f>
        <v>13</v>
      </c>
      <c r="Y12" s="8">
        <f aca="true" t="shared" si="0" ref="Y12:Y75">M12-N12+G12</f>
        <v>13</v>
      </c>
      <c r="Z12" s="20">
        <f>IF(Y12=0,0,X12/Y12)</f>
        <v>1</v>
      </c>
      <c r="AA12" s="21">
        <f>IF(S12=0,82,RANK(S12,S$12:S$93,0))</f>
        <v>31</v>
      </c>
      <c r="AB12" s="8">
        <f>IF(S12=0,82,RANK(Z12,Z$12:Z$93,0))</f>
        <v>10</v>
      </c>
      <c r="AC12" s="72">
        <f>AA12+AB12</f>
        <v>41</v>
      </c>
      <c r="AD12" s="64">
        <f>IF(S12=0,82,RANK(AC12,AC$12:AC$93,1))</f>
        <v>7</v>
      </c>
    </row>
    <row r="13" spans="1:30" ht="12.75">
      <c r="A13" s="1">
        <v>2</v>
      </c>
      <c r="B13" s="2" t="s">
        <v>1</v>
      </c>
      <c r="C13" s="18">
        <v>7</v>
      </c>
      <c r="D13" s="18">
        <v>1</v>
      </c>
      <c r="E13" s="18">
        <v>0</v>
      </c>
      <c r="F13" s="18">
        <v>0</v>
      </c>
      <c r="G13" s="8">
        <f aca="true" t="shared" si="1" ref="G13:G76">C13+D13+E13+F13</f>
        <v>8</v>
      </c>
      <c r="H13" s="8">
        <v>84</v>
      </c>
      <c r="I13" s="8">
        <v>10</v>
      </c>
      <c r="J13" s="8"/>
      <c r="K13" s="8">
        <v>6</v>
      </c>
      <c r="L13" s="19"/>
      <c r="M13" s="8">
        <f aca="true" t="shared" si="2" ref="M13:M76">H13+J13+K13+L13+I13</f>
        <v>100</v>
      </c>
      <c r="N13" s="8">
        <f aca="true" t="shared" si="3" ref="N13:N76">O13+P13+R13+Q13</f>
        <v>6</v>
      </c>
      <c r="O13" s="8">
        <v>6</v>
      </c>
      <c r="P13" s="8"/>
      <c r="Q13" s="8"/>
      <c r="R13" s="19"/>
      <c r="S13" s="9">
        <f>(H13*1.5+1.8*I13+1.2*J13+K13+L13)/'П 1'!C10</f>
        <v>3.8461538461538463</v>
      </c>
      <c r="T13" s="19">
        <v>91</v>
      </c>
      <c r="U13" s="19">
        <v>0</v>
      </c>
      <c r="V13" s="19">
        <v>6</v>
      </c>
      <c r="W13" s="19">
        <v>0</v>
      </c>
      <c r="X13" s="8">
        <f aca="true" t="shared" si="4" ref="X13:X76">T13+U13+V13+W13</f>
        <v>97</v>
      </c>
      <c r="Y13" s="8">
        <f t="shared" si="0"/>
        <v>102</v>
      </c>
      <c r="Z13" s="20">
        <f aca="true" t="shared" si="5" ref="Z13:Z76">IF(Y13=0,0,X13/Y13)</f>
        <v>0.9509803921568627</v>
      </c>
      <c r="AA13" s="21">
        <f aca="true" t="shared" si="6" ref="AA13:AA76">IF(S13=0,82,RANK(S13,S$12:S$93,0))</f>
        <v>11</v>
      </c>
      <c r="AB13" s="8">
        <f aca="true" t="shared" si="7" ref="AB13:AB76">IF(S13=0,82,RANK(Z13,Z$12:Z$93,0))</f>
        <v>44</v>
      </c>
      <c r="AC13" s="72">
        <f aca="true" t="shared" si="8" ref="AC13:AC76">AA13+AB13</f>
        <v>55</v>
      </c>
      <c r="AD13" s="64">
        <f aca="true" t="shared" si="9" ref="AD13:AD76">IF(S13=0,82,RANK(AC13,AC$12:AC$93,1))</f>
        <v>17</v>
      </c>
    </row>
    <row r="14" spans="1:30" ht="26.25">
      <c r="A14" s="1">
        <v>3</v>
      </c>
      <c r="B14" s="2" t="s">
        <v>2</v>
      </c>
      <c r="C14" s="18">
        <v>1</v>
      </c>
      <c r="D14" s="18">
        <v>0</v>
      </c>
      <c r="E14" s="18">
        <v>0</v>
      </c>
      <c r="F14" s="18">
        <v>0</v>
      </c>
      <c r="G14" s="8">
        <f t="shared" si="1"/>
        <v>1</v>
      </c>
      <c r="H14" s="8">
        <v>3</v>
      </c>
      <c r="I14" s="8">
        <v>3</v>
      </c>
      <c r="J14" s="8">
        <v>1</v>
      </c>
      <c r="K14" s="8">
        <v>3</v>
      </c>
      <c r="L14" s="19">
        <v>9</v>
      </c>
      <c r="M14" s="8">
        <f t="shared" si="2"/>
        <v>19</v>
      </c>
      <c r="N14" s="8">
        <f t="shared" si="3"/>
        <v>0</v>
      </c>
      <c r="O14" s="8">
        <v>0</v>
      </c>
      <c r="P14" s="8"/>
      <c r="Q14" s="8"/>
      <c r="R14" s="19"/>
      <c r="S14" s="9">
        <f>(H14*1.5+1.8*I14+1.2*J14+K14+L14)/'П 1'!C11</f>
        <v>1.6500000000000001</v>
      </c>
      <c r="T14" s="19">
        <v>7</v>
      </c>
      <c r="U14" s="19">
        <v>1</v>
      </c>
      <c r="V14" s="19">
        <v>3</v>
      </c>
      <c r="W14" s="19">
        <v>10</v>
      </c>
      <c r="X14" s="8">
        <f t="shared" si="4"/>
        <v>21</v>
      </c>
      <c r="Y14" s="8">
        <f t="shared" si="0"/>
        <v>20</v>
      </c>
      <c r="Z14" s="20">
        <f t="shared" si="5"/>
        <v>1.05</v>
      </c>
      <c r="AA14" s="21">
        <f t="shared" si="6"/>
        <v>38</v>
      </c>
      <c r="AB14" s="8">
        <f t="shared" si="7"/>
        <v>5</v>
      </c>
      <c r="AC14" s="72">
        <f t="shared" si="8"/>
        <v>43</v>
      </c>
      <c r="AD14" s="64">
        <f t="shared" si="9"/>
        <v>9</v>
      </c>
    </row>
    <row r="15" spans="1:30" ht="12.75">
      <c r="A15" s="1">
        <v>4</v>
      </c>
      <c r="B15" s="2" t="s">
        <v>3</v>
      </c>
      <c r="C15" s="18">
        <v>7</v>
      </c>
      <c r="D15" s="18">
        <v>2</v>
      </c>
      <c r="E15" s="18">
        <v>1</v>
      </c>
      <c r="F15" s="18">
        <v>0</v>
      </c>
      <c r="G15" s="8">
        <f t="shared" si="1"/>
        <v>10</v>
      </c>
      <c r="H15" s="8">
        <v>23</v>
      </c>
      <c r="I15" s="8">
        <v>12</v>
      </c>
      <c r="J15" s="8">
        <v>2</v>
      </c>
      <c r="K15" s="8">
        <v>16</v>
      </c>
      <c r="L15" s="19">
        <v>2</v>
      </c>
      <c r="M15" s="8">
        <f t="shared" si="2"/>
        <v>55</v>
      </c>
      <c r="N15" s="8">
        <f t="shared" si="3"/>
        <v>12</v>
      </c>
      <c r="O15" s="8">
        <v>11</v>
      </c>
      <c r="P15" s="8">
        <v>1</v>
      </c>
      <c r="Q15" s="8"/>
      <c r="R15" s="19"/>
      <c r="S15" s="9">
        <f>(H15*1.5+1.8*I15+1.2*J15+K15+L15)/'П 1'!C12</f>
        <v>3.3282674772036476</v>
      </c>
      <c r="T15" s="19">
        <v>31</v>
      </c>
      <c r="U15" s="19">
        <v>1</v>
      </c>
      <c r="V15" s="19">
        <v>17</v>
      </c>
      <c r="W15" s="19">
        <v>2</v>
      </c>
      <c r="X15" s="8">
        <f t="shared" si="4"/>
        <v>51</v>
      </c>
      <c r="Y15" s="8">
        <f t="shared" si="0"/>
        <v>53</v>
      </c>
      <c r="Z15" s="20">
        <f t="shared" si="5"/>
        <v>0.9622641509433962</v>
      </c>
      <c r="AA15" s="21">
        <f t="shared" si="6"/>
        <v>13</v>
      </c>
      <c r="AB15" s="8">
        <f t="shared" si="7"/>
        <v>38</v>
      </c>
      <c r="AC15" s="72">
        <f t="shared" si="8"/>
        <v>51</v>
      </c>
      <c r="AD15" s="64">
        <f t="shared" si="9"/>
        <v>12</v>
      </c>
    </row>
    <row r="16" spans="1:30" ht="12.75">
      <c r="A16" s="1">
        <v>5</v>
      </c>
      <c r="B16" s="2" t="s">
        <v>4</v>
      </c>
      <c r="C16" s="18">
        <v>6</v>
      </c>
      <c r="D16" s="18">
        <v>0</v>
      </c>
      <c r="E16" s="18">
        <v>0</v>
      </c>
      <c r="F16" s="18">
        <v>1</v>
      </c>
      <c r="G16" s="8">
        <f t="shared" si="1"/>
        <v>7</v>
      </c>
      <c r="H16" s="8">
        <v>14</v>
      </c>
      <c r="I16" s="8">
        <v>1</v>
      </c>
      <c r="J16" s="8"/>
      <c r="K16" s="8">
        <v>5</v>
      </c>
      <c r="L16" s="19">
        <v>1</v>
      </c>
      <c r="M16" s="8">
        <f t="shared" si="2"/>
        <v>21</v>
      </c>
      <c r="N16" s="8">
        <f t="shared" si="3"/>
        <v>3</v>
      </c>
      <c r="O16" s="8">
        <v>1</v>
      </c>
      <c r="P16" s="8"/>
      <c r="Q16" s="8">
        <v>2</v>
      </c>
      <c r="R16" s="19"/>
      <c r="S16" s="9">
        <f>(H16*1.5+1.8*I16+1.2*J16+K16+L16)/'П 1'!C13</f>
        <v>0.9412607449856735</v>
      </c>
      <c r="T16" s="19">
        <v>19</v>
      </c>
      <c r="U16" s="19">
        <v>0</v>
      </c>
      <c r="V16" s="19">
        <v>3</v>
      </c>
      <c r="W16" s="19">
        <v>0</v>
      </c>
      <c r="X16" s="8">
        <f t="shared" si="4"/>
        <v>22</v>
      </c>
      <c r="Y16" s="8">
        <f t="shared" si="0"/>
        <v>25</v>
      </c>
      <c r="Z16" s="20">
        <f t="shared" si="5"/>
        <v>0.88</v>
      </c>
      <c r="AA16" s="21">
        <f t="shared" si="6"/>
        <v>64</v>
      </c>
      <c r="AB16" s="8">
        <f t="shared" si="7"/>
        <v>59</v>
      </c>
      <c r="AC16" s="72">
        <f t="shared" si="8"/>
        <v>123</v>
      </c>
      <c r="AD16" s="64">
        <f t="shared" si="9"/>
        <v>71</v>
      </c>
    </row>
    <row r="17" spans="1:30" ht="12.75">
      <c r="A17" s="1">
        <v>6</v>
      </c>
      <c r="B17" s="2" t="s">
        <v>5</v>
      </c>
      <c r="C17" s="18">
        <v>4</v>
      </c>
      <c r="D17" s="18">
        <v>0</v>
      </c>
      <c r="E17" s="18">
        <v>0</v>
      </c>
      <c r="F17" s="18">
        <v>6</v>
      </c>
      <c r="G17" s="8">
        <f t="shared" si="1"/>
        <v>10</v>
      </c>
      <c r="H17" s="8">
        <v>21</v>
      </c>
      <c r="I17" s="8">
        <v>10</v>
      </c>
      <c r="J17" s="8"/>
      <c r="K17" s="8"/>
      <c r="L17" s="19">
        <v>9</v>
      </c>
      <c r="M17" s="8">
        <f t="shared" si="2"/>
        <v>40</v>
      </c>
      <c r="N17" s="8">
        <f t="shared" si="3"/>
        <v>5</v>
      </c>
      <c r="O17" s="8">
        <v>5</v>
      </c>
      <c r="P17" s="8"/>
      <c r="Q17" s="8"/>
      <c r="R17" s="19"/>
      <c r="S17" s="9">
        <f>(H17*1.5+1.8*I17+1.2*J17+K17+L17)/'П 1'!C14</f>
        <v>2.34</v>
      </c>
      <c r="T17" s="19">
        <v>26</v>
      </c>
      <c r="U17" s="19">
        <v>0</v>
      </c>
      <c r="V17" s="19">
        <v>0</v>
      </c>
      <c r="W17" s="19">
        <v>9</v>
      </c>
      <c r="X17" s="8">
        <f t="shared" si="4"/>
        <v>35</v>
      </c>
      <c r="Y17" s="8">
        <f t="shared" si="0"/>
        <v>45</v>
      </c>
      <c r="Z17" s="20">
        <f t="shared" si="5"/>
        <v>0.7777777777777778</v>
      </c>
      <c r="AA17" s="21">
        <f t="shared" si="6"/>
        <v>25</v>
      </c>
      <c r="AB17" s="8">
        <f t="shared" si="7"/>
        <v>68</v>
      </c>
      <c r="AC17" s="72">
        <f t="shared" si="8"/>
        <v>93</v>
      </c>
      <c r="AD17" s="64">
        <f t="shared" si="9"/>
        <v>60</v>
      </c>
    </row>
    <row r="18" spans="1:30" ht="12.75">
      <c r="A18" s="1">
        <v>7</v>
      </c>
      <c r="B18" s="2" t="s">
        <v>6</v>
      </c>
      <c r="C18" s="18">
        <v>8</v>
      </c>
      <c r="D18" s="18">
        <v>0</v>
      </c>
      <c r="E18" s="18">
        <v>0</v>
      </c>
      <c r="F18" s="18">
        <v>0</v>
      </c>
      <c r="G18" s="8">
        <f t="shared" si="1"/>
        <v>8</v>
      </c>
      <c r="H18" s="8">
        <v>39</v>
      </c>
      <c r="I18" s="8">
        <v>409</v>
      </c>
      <c r="J18" s="8"/>
      <c r="K18" s="8"/>
      <c r="L18" s="19">
        <v>31</v>
      </c>
      <c r="M18" s="8">
        <f t="shared" si="2"/>
        <v>479</v>
      </c>
      <c r="N18" s="8">
        <f t="shared" si="3"/>
        <v>6</v>
      </c>
      <c r="O18" s="8">
        <v>6</v>
      </c>
      <c r="P18" s="8"/>
      <c r="Q18" s="8"/>
      <c r="R18" s="19"/>
      <c r="S18" s="9">
        <f>(H18*1.5+1.8*I18+1.2*J18+K18+L18)/'П 1'!C15</f>
        <v>17.56808510638298</v>
      </c>
      <c r="T18" s="19">
        <v>449</v>
      </c>
      <c r="U18" s="19">
        <v>0</v>
      </c>
      <c r="V18" s="19">
        <v>0</v>
      </c>
      <c r="W18" s="19">
        <v>31</v>
      </c>
      <c r="X18" s="8">
        <f t="shared" si="4"/>
        <v>480</v>
      </c>
      <c r="Y18" s="8">
        <f t="shared" si="0"/>
        <v>481</v>
      </c>
      <c r="Z18" s="20">
        <f t="shared" si="5"/>
        <v>0.997920997920998</v>
      </c>
      <c r="AA18" s="21">
        <f t="shared" si="6"/>
        <v>1</v>
      </c>
      <c r="AB18" s="8">
        <f t="shared" si="7"/>
        <v>27</v>
      </c>
      <c r="AC18" s="72">
        <f t="shared" si="8"/>
        <v>28</v>
      </c>
      <c r="AD18" s="64">
        <f t="shared" si="9"/>
        <v>2</v>
      </c>
    </row>
    <row r="19" spans="1:30" ht="12.75">
      <c r="A19" s="1">
        <v>8</v>
      </c>
      <c r="B19" s="2" t="s">
        <v>7</v>
      </c>
      <c r="C19" s="18">
        <v>12</v>
      </c>
      <c r="D19" s="18">
        <v>0</v>
      </c>
      <c r="E19" s="18">
        <v>0</v>
      </c>
      <c r="F19" s="18">
        <v>4</v>
      </c>
      <c r="G19" s="8">
        <f t="shared" si="1"/>
        <v>16</v>
      </c>
      <c r="H19" s="8">
        <v>22</v>
      </c>
      <c r="I19" s="8">
        <v>2</v>
      </c>
      <c r="J19" s="8"/>
      <c r="K19" s="8">
        <v>3</v>
      </c>
      <c r="L19" s="19">
        <v>1</v>
      </c>
      <c r="M19" s="8">
        <f t="shared" si="2"/>
        <v>28</v>
      </c>
      <c r="N19" s="8">
        <f t="shared" si="3"/>
        <v>5</v>
      </c>
      <c r="O19" s="8">
        <v>3</v>
      </c>
      <c r="P19" s="8"/>
      <c r="Q19" s="8">
        <v>1</v>
      </c>
      <c r="R19" s="19">
        <v>1</v>
      </c>
      <c r="S19" s="9">
        <f>(H19*1.5+1.8*I19+1.2*J19+K19+L19)/'П 1'!C16</f>
        <v>1.1600000000000001</v>
      </c>
      <c r="T19" s="19">
        <v>28</v>
      </c>
      <c r="U19" s="19">
        <v>0</v>
      </c>
      <c r="V19" s="19">
        <v>2</v>
      </c>
      <c r="W19" s="19">
        <v>4</v>
      </c>
      <c r="X19" s="8">
        <f t="shared" si="4"/>
        <v>34</v>
      </c>
      <c r="Y19" s="8">
        <f t="shared" si="0"/>
        <v>39</v>
      </c>
      <c r="Z19" s="20">
        <f t="shared" si="5"/>
        <v>0.8717948717948718</v>
      </c>
      <c r="AA19" s="21">
        <f t="shared" si="6"/>
        <v>54</v>
      </c>
      <c r="AB19" s="8">
        <f t="shared" si="7"/>
        <v>60</v>
      </c>
      <c r="AC19" s="72">
        <f t="shared" si="8"/>
        <v>114</v>
      </c>
      <c r="AD19" s="64">
        <f t="shared" si="9"/>
        <v>66</v>
      </c>
    </row>
    <row r="20" spans="1:30" ht="12.75">
      <c r="A20" s="1">
        <v>9</v>
      </c>
      <c r="B20" s="2" t="s">
        <v>8</v>
      </c>
      <c r="C20" s="18">
        <v>4</v>
      </c>
      <c r="D20" s="18">
        <v>0</v>
      </c>
      <c r="E20" s="18">
        <v>2</v>
      </c>
      <c r="F20" s="18">
        <v>40</v>
      </c>
      <c r="G20" s="8">
        <f t="shared" si="1"/>
        <v>46</v>
      </c>
      <c r="H20" s="8">
        <v>71</v>
      </c>
      <c r="I20" s="8"/>
      <c r="J20" s="8"/>
      <c r="K20" s="8">
        <v>17</v>
      </c>
      <c r="L20" s="19">
        <v>25</v>
      </c>
      <c r="M20" s="8">
        <f t="shared" si="2"/>
        <v>113</v>
      </c>
      <c r="N20" s="8">
        <f t="shared" si="3"/>
        <v>18</v>
      </c>
      <c r="O20" s="8">
        <v>8</v>
      </c>
      <c r="P20" s="8"/>
      <c r="Q20" s="8">
        <v>2</v>
      </c>
      <c r="R20" s="19">
        <v>8</v>
      </c>
      <c r="S20" s="9">
        <f>(H20*1.5+1.8*I20+1.2*J20+K20+L20)/'П 1'!C17</f>
        <v>5.120689655172414</v>
      </c>
      <c r="T20" s="19">
        <v>67</v>
      </c>
      <c r="U20" s="19">
        <v>0</v>
      </c>
      <c r="V20" s="19">
        <v>17</v>
      </c>
      <c r="W20" s="19">
        <v>42</v>
      </c>
      <c r="X20" s="8">
        <f t="shared" si="4"/>
        <v>126</v>
      </c>
      <c r="Y20" s="8">
        <f t="shared" si="0"/>
        <v>141</v>
      </c>
      <c r="Z20" s="20">
        <f t="shared" si="5"/>
        <v>0.8936170212765957</v>
      </c>
      <c r="AA20" s="21">
        <f t="shared" si="6"/>
        <v>5</v>
      </c>
      <c r="AB20" s="8">
        <f t="shared" si="7"/>
        <v>58</v>
      </c>
      <c r="AC20" s="72">
        <f t="shared" si="8"/>
        <v>63</v>
      </c>
      <c r="AD20" s="64">
        <f t="shared" si="9"/>
        <v>28</v>
      </c>
    </row>
    <row r="21" spans="1:30" ht="12.75">
      <c r="A21" s="1">
        <v>10</v>
      </c>
      <c r="B21" s="2" t="s">
        <v>9</v>
      </c>
      <c r="C21" s="18">
        <v>0</v>
      </c>
      <c r="D21" s="18">
        <v>0</v>
      </c>
      <c r="E21" s="18">
        <v>0</v>
      </c>
      <c r="F21" s="18">
        <v>1</v>
      </c>
      <c r="G21" s="8">
        <f t="shared" si="1"/>
        <v>1</v>
      </c>
      <c r="H21" s="8">
        <v>8</v>
      </c>
      <c r="I21" s="8">
        <v>1</v>
      </c>
      <c r="J21" s="8">
        <v>2</v>
      </c>
      <c r="K21" s="8">
        <v>10</v>
      </c>
      <c r="L21" s="19">
        <v>4</v>
      </c>
      <c r="M21" s="8">
        <f t="shared" si="2"/>
        <v>25</v>
      </c>
      <c r="N21" s="8">
        <f t="shared" si="3"/>
        <v>1</v>
      </c>
      <c r="O21" s="8">
        <v>0</v>
      </c>
      <c r="P21" s="8"/>
      <c r="Q21" s="8"/>
      <c r="R21" s="19">
        <v>1</v>
      </c>
      <c r="S21" s="9">
        <f>(H21*1.5+1.8*I21+1.2*J21+K21+L21)/'П 1'!C18</f>
        <v>1.625092142120006</v>
      </c>
      <c r="T21" s="19">
        <v>8</v>
      </c>
      <c r="U21" s="19">
        <v>2</v>
      </c>
      <c r="V21" s="19">
        <v>2</v>
      </c>
      <c r="W21" s="19">
        <v>3</v>
      </c>
      <c r="X21" s="8">
        <f t="shared" si="4"/>
        <v>15</v>
      </c>
      <c r="Y21" s="8">
        <f t="shared" si="0"/>
        <v>25</v>
      </c>
      <c r="Z21" s="20">
        <f t="shared" si="5"/>
        <v>0.6</v>
      </c>
      <c r="AA21" s="21">
        <f t="shared" si="6"/>
        <v>39</v>
      </c>
      <c r="AB21" s="8">
        <f t="shared" si="7"/>
        <v>77</v>
      </c>
      <c r="AC21" s="72">
        <f t="shared" si="8"/>
        <v>116</v>
      </c>
      <c r="AD21" s="64">
        <f t="shared" si="9"/>
        <v>68</v>
      </c>
    </row>
    <row r="22" spans="1:30" ht="12.75">
      <c r="A22" s="1">
        <v>11</v>
      </c>
      <c r="B22" s="2" t="s">
        <v>10</v>
      </c>
      <c r="C22" s="18">
        <v>1</v>
      </c>
      <c r="D22" s="18">
        <v>0</v>
      </c>
      <c r="E22" s="18">
        <v>0</v>
      </c>
      <c r="F22" s="18">
        <v>2</v>
      </c>
      <c r="G22" s="8">
        <f t="shared" si="1"/>
        <v>3</v>
      </c>
      <c r="H22" s="8">
        <v>12</v>
      </c>
      <c r="I22" s="8">
        <v>1</v>
      </c>
      <c r="J22" s="8">
        <v>1</v>
      </c>
      <c r="K22" s="8">
        <v>12</v>
      </c>
      <c r="L22" s="19">
        <v>4</v>
      </c>
      <c r="M22" s="8">
        <f t="shared" si="2"/>
        <v>30</v>
      </c>
      <c r="N22" s="8">
        <f t="shared" si="3"/>
        <v>1</v>
      </c>
      <c r="O22" s="8">
        <v>0</v>
      </c>
      <c r="P22" s="8"/>
      <c r="Q22" s="8"/>
      <c r="R22" s="19">
        <v>1</v>
      </c>
      <c r="S22" s="9">
        <f>(H22*1.5+1.8*I22+1.2*J22+K22+L22)/'П 1'!C19</f>
        <v>1.2758620689655173</v>
      </c>
      <c r="T22" s="19">
        <v>13</v>
      </c>
      <c r="U22" s="19">
        <v>1</v>
      </c>
      <c r="V22" s="19">
        <v>12</v>
      </c>
      <c r="W22" s="19">
        <v>3</v>
      </c>
      <c r="X22" s="8">
        <f t="shared" si="4"/>
        <v>29</v>
      </c>
      <c r="Y22" s="8">
        <f t="shared" si="0"/>
        <v>32</v>
      </c>
      <c r="Z22" s="20">
        <f t="shared" si="5"/>
        <v>0.90625</v>
      </c>
      <c r="AA22" s="21">
        <f t="shared" si="6"/>
        <v>49</v>
      </c>
      <c r="AB22" s="8">
        <f t="shared" si="7"/>
        <v>54</v>
      </c>
      <c r="AC22" s="72">
        <f t="shared" si="8"/>
        <v>103</v>
      </c>
      <c r="AD22" s="64">
        <f t="shared" si="9"/>
        <v>63</v>
      </c>
    </row>
    <row r="23" spans="1:30" ht="12.75">
      <c r="A23" s="1">
        <v>12</v>
      </c>
      <c r="B23" s="2" t="s">
        <v>11</v>
      </c>
      <c r="C23" s="18">
        <v>12</v>
      </c>
      <c r="D23" s="18">
        <v>0</v>
      </c>
      <c r="E23" s="18">
        <v>3</v>
      </c>
      <c r="F23" s="18">
        <v>3</v>
      </c>
      <c r="G23" s="8">
        <f t="shared" si="1"/>
        <v>18</v>
      </c>
      <c r="H23" s="8">
        <v>57</v>
      </c>
      <c r="I23" s="8"/>
      <c r="J23" s="8"/>
      <c r="K23" s="8">
        <v>17</v>
      </c>
      <c r="L23" s="19">
        <v>17</v>
      </c>
      <c r="M23" s="8">
        <f t="shared" si="2"/>
        <v>91</v>
      </c>
      <c r="N23" s="8">
        <f t="shared" si="3"/>
        <v>21</v>
      </c>
      <c r="O23" s="8">
        <v>12</v>
      </c>
      <c r="P23" s="8"/>
      <c r="Q23" s="8">
        <v>4</v>
      </c>
      <c r="R23" s="19">
        <v>5</v>
      </c>
      <c r="S23" s="9">
        <f>(H23*1.5+1.8*I23+1.2*J23+K23+L23)/'П 1'!C20</f>
        <v>2.8117647058823527</v>
      </c>
      <c r="T23" s="19">
        <v>56</v>
      </c>
      <c r="U23" s="19">
        <v>0</v>
      </c>
      <c r="V23" s="19">
        <v>16</v>
      </c>
      <c r="W23" s="19">
        <v>15</v>
      </c>
      <c r="X23" s="8">
        <f t="shared" si="4"/>
        <v>87</v>
      </c>
      <c r="Y23" s="8">
        <f t="shared" si="0"/>
        <v>88</v>
      </c>
      <c r="Z23" s="20">
        <f t="shared" si="5"/>
        <v>0.9886363636363636</v>
      </c>
      <c r="AA23" s="21">
        <f t="shared" si="6"/>
        <v>18</v>
      </c>
      <c r="AB23" s="8">
        <f t="shared" si="7"/>
        <v>28</v>
      </c>
      <c r="AC23" s="72">
        <f t="shared" si="8"/>
        <v>46</v>
      </c>
      <c r="AD23" s="64">
        <f t="shared" si="9"/>
        <v>11</v>
      </c>
    </row>
    <row r="24" spans="1:30" ht="12.75">
      <c r="A24" s="1">
        <v>13</v>
      </c>
      <c r="B24" s="2" t="s">
        <v>12</v>
      </c>
      <c r="C24" s="18">
        <v>5</v>
      </c>
      <c r="D24" s="18">
        <v>0</v>
      </c>
      <c r="E24" s="18">
        <v>8</v>
      </c>
      <c r="F24" s="18">
        <v>1</v>
      </c>
      <c r="G24" s="8">
        <f t="shared" si="1"/>
        <v>14</v>
      </c>
      <c r="H24" s="8">
        <v>22</v>
      </c>
      <c r="I24" s="8">
        <v>2</v>
      </c>
      <c r="J24" s="8"/>
      <c r="K24" s="8">
        <v>7</v>
      </c>
      <c r="L24" s="19">
        <v>7</v>
      </c>
      <c r="M24" s="8">
        <f t="shared" si="2"/>
        <v>38</v>
      </c>
      <c r="N24" s="8">
        <f t="shared" si="3"/>
        <v>11</v>
      </c>
      <c r="O24" s="8">
        <v>7</v>
      </c>
      <c r="P24" s="8"/>
      <c r="Q24" s="8">
        <v>3</v>
      </c>
      <c r="R24" s="19">
        <v>1</v>
      </c>
      <c r="S24" s="9">
        <f>(H24*1.5+1.8*I24+1.2*J24+K24+L24)/'П 1'!C21</f>
        <v>1.4457142857142857</v>
      </c>
      <c r="T24" s="19">
        <v>20</v>
      </c>
      <c r="U24" s="19">
        <v>0</v>
      </c>
      <c r="V24" s="19">
        <v>12</v>
      </c>
      <c r="W24" s="19">
        <v>6</v>
      </c>
      <c r="X24" s="8">
        <f t="shared" si="4"/>
        <v>38</v>
      </c>
      <c r="Y24" s="8">
        <f t="shared" si="0"/>
        <v>41</v>
      </c>
      <c r="Z24" s="20">
        <f t="shared" si="5"/>
        <v>0.926829268292683</v>
      </c>
      <c r="AA24" s="21">
        <f t="shared" si="6"/>
        <v>43</v>
      </c>
      <c r="AB24" s="8">
        <f t="shared" si="7"/>
        <v>47</v>
      </c>
      <c r="AC24" s="72">
        <f t="shared" si="8"/>
        <v>90</v>
      </c>
      <c r="AD24" s="64">
        <f t="shared" si="9"/>
        <v>55</v>
      </c>
    </row>
    <row r="25" spans="1:30" ht="12.75">
      <c r="A25" s="1">
        <v>14</v>
      </c>
      <c r="B25" s="2" t="s">
        <v>13</v>
      </c>
      <c r="C25" s="18">
        <v>4</v>
      </c>
      <c r="D25" s="18">
        <v>0</v>
      </c>
      <c r="E25" s="18">
        <v>0</v>
      </c>
      <c r="F25" s="18">
        <v>0</v>
      </c>
      <c r="G25" s="8">
        <f t="shared" si="1"/>
        <v>4</v>
      </c>
      <c r="H25" s="8">
        <v>13</v>
      </c>
      <c r="I25" s="8">
        <v>1</v>
      </c>
      <c r="J25" s="8">
        <v>1</v>
      </c>
      <c r="K25" s="8">
        <v>10</v>
      </c>
      <c r="L25" s="19">
        <v>22</v>
      </c>
      <c r="M25" s="8">
        <f t="shared" si="2"/>
        <v>47</v>
      </c>
      <c r="N25" s="8">
        <f t="shared" si="3"/>
        <v>0</v>
      </c>
      <c r="O25" s="8">
        <v>0</v>
      </c>
      <c r="P25" s="8"/>
      <c r="Q25" s="8"/>
      <c r="R25" s="19"/>
      <c r="S25" s="9">
        <f>(H25*1.5+1.8*I25+1.2*J25+K25+L25)/'П 1'!C22</f>
        <v>1.4342105263157894</v>
      </c>
      <c r="T25" s="19">
        <v>20</v>
      </c>
      <c r="U25" s="19">
        <v>1</v>
      </c>
      <c r="V25" s="19">
        <v>10</v>
      </c>
      <c r="W25" s="19">
        <v>22</v>
      </c>
      <c r="X25" s="8">
        <f t="shared" si="4"/>
        <v>53</v>
      </c>
      <c r="Y25" s="8">
        <f t="shared" si="0"/>
        <v>51</v>
      </c>
      <c r="Z25" s="20">
        <f t="shared" si="5"/>
        <v>1.0392156862745099</v>
      </c>
      <c r="AA25" s="21">
        <f t="shared" si="6"/>
        <v>45</v>
      </c>
      <c r="AB25" s="8">
        <f t="shared" si="7"/>
        <v>7</v>
      </c>
      <c r="AC25" s="72">
        <f t="shared" si="8"/>
        <v>52</v>
      </c>
      <c r="AD25" s="64">
        <f t="shared" si="9"/>
        <v>15</v>
      </c>
    </row>
    <row r="26" spans="1:30" ht="12.75">
      <c r="A26" s="1">
        <v>15</v>
      </c>
      <c r="B26" s="2" t="s">
        <v>15</v>
      </c>
      <c r="C26" s="18">
        <v>3</v>
      </c>
      <c r="D26" s="18">
        <v>0</v>
      </c>
      <c r="E26" s="18">
        <v>0</v>
      </c>
      <c r="F26" s="18">
        <v>22</v>
      </c>
      <c r="G26" s="8">
        <f t="shared" si="1"/>
        <v>25</v>
      </c>
      <c r="H26" s="8">
        <v>136</v>
      </c>
      <c r="I26" s="8"/>
      <c r="J26" s="8">
        <v>3</v>
      </c>
      <c r="K26" s="8"/>
      <c r="L26" s="19">
        <v>6</v>
      </c>
      <c r="M26" s="8">
        <f t="shared" si="2"/>
        <v>145</v>
      </c>
      <c r="N26" s="8">
        <f t="shared" si="3"/>
        <v>67</v>
      </c>
      <c r="O26" s="8">
        <v>59</v>
      </c>
      <c r="P26" s="8">
        <v>3</v>
      </c>
      <c r="Q26" s="8"/>
      <c r="R26" s="19">
        <v>5</v>
      </c>
      <c r="S26" s="9">
        <f>(H26*1.5+1.8*I26+1.2*J26+K26+L26)/'П 1'!C23</f>
        <v>6.376119402985075</v>
      </c>
      <c r="T26" s="19">
        <v>78</v>
      </c>
      <c r="U26" s="19">
        <v>0</v>
      </c>
      <c r="V26" s="19">
        <v>0</v>
      </c>
      <c r="W26" s="19">
        <v>21</v>
      </c>
      <c r="X26" s="8">
        <f t="shared" si="4"/>
        <v>99</v>
      </c>
      <c r="Y26" s="8">
        <f t="shared" si="0"/>
        <v>103</v>
      </c>
      <c r="Z26" s="20">
        <f t="shared" si="5"/>
        <v>0.9611650485436893</v>
      </c>
      <c r="AA26" s="21">
        <f t="shared" si="6"/>
        <v>4</v>
      </c>
      <c r="AB26" s="8">
        <f t="shared" si="7"/>
        <v>39</v>
      </c>
      <c r="AC26" s="72">
        <f t="shared" si="8"/>
        <v>43</v>
      </c>
      <c r="AD26" s="64">
        <f t="shared" si="9"/>
        <v>9</v>
      </c>
    </row>
    <row r="27" spans="1:30" ht="12.75">
      <c r="A27" s="1">
        <v>16</v>
      </c>
      <c r="B27" s="2" t="s">
        <v>14</v>
      </c>
      <c r="C27" s="18">
        <v>3</v>
      </c>
      <c r="D27" s="18">
        <v>0</v>
      </c>
      <c r="E27" s="18">
        <v>0</v>
      </c>
      <c r="F27" s="18">
        <v>2</v>
      </c>
      <c r="G27" s="8">
        <f t="shared" si="1"/>
        <v>5</v>
      </c>
      <c r="H27" s="8">
        <v>5</v>
      </c>
      <c r="I27" s="8">
        <v>13</v>
      </c>
      <c r="J27" s="8">
        <v>3</v>
      </c>
      <c r="K27" s="8">
        <v>1</v>
      </c>
      <c r="L27" s="19">
        <v>13</v>
      </c>
      <c r="M27" s="8">
        <f t="shared" si="2"/>
        <v>35</v>
      </c>
      <c r="N27" s="8">
        <f t="shared" si="3"/>
        <v>7</v>
      </c>
      <c r="O27" s="8">
        <v>2</v>
      </c>
      <c r="P27" s="8"/>
      <c r="Q27" s="8"/>
      <c r="R27" s="19">
        <v>5</v>
      </c>
      <c r="S27" s="9">
        <f>(H27*1.5+1.8*I27+1.2*J27+K27+L27)/'П 1'!C24</f>
        <v>4.041666666666667</v>
      </c>
      <c r="T27" s="19">
        <v>16</v>
      </c>
      <c r="U27" s="19">
        <v>3</v>
      </c>
      <c r="V27" s="19">
        <v>1</v>
      </c>
      <c r="W27" s="19">
        <v>8</v>
      </c>
      <c r="X27" s="8">
        <f t="shared" si="4"/>
        <v>28</v>
      </c>
      <c r="Y27" s="8">
        <f t="shared" si="0"/>
        <v>33</v>
      </c>
      <c r="Z27" s="20">
        <f t="shared" si="5"/>
        <v>0.8484848484848485</v>
      </c>
      <c r="AA27" s="21">
        <f t="shared" si="6"/>
        <v>9</v>
      </c>
      <c r="AB27" s="8">
        <f t="shared" si="7"/>
        <v>61</v>
      </c>
      <c r="AC27" s="72">
        <f t="shared" si="8"/>
        <v>70</v>
      </c>
      <c r="AD27" s="64">
        <f t="shared" si="9"/>
        <v>36</v>
      </c>
    </row>
    <row r="28" spans="1:30" ht="12.75">
      <c r="A28" s="1">
        <v>17</v>
      </c>
      <c r="B28" s="2" t="s">
        <v>16</v>
      </c>
      <c r="C28" s="18">
        <v>2</v>
      </c>
      <c r="D28" s="18">
        <v>0</v>
      </c>
      <c r="E28" s="18">
        <v>0</v>
      </c>
      <c r="F28" s="18">
        <v>1</v>
      </c>
      <c r="G28" s="8">
        <f t="shared" si="1"/>
        <v>3</v>
      </c>
      <c r="H28" s="8">
        <v>21</v>
      </c>
      <c r="I28" s="8"/>
      <c r="J28" s="8">
        <v>1</v>
      </c>
      <c r="K28" s="8">
        <v>28</v>
      </c>
      <c r="L28" s="19">
        <v>18</v>
      </c>
      <c r="M28" s="8">
        <f t="shared" si="2"/>
        <v>68</v>
      </c>
      <c r="N28" s="8">
        <f t="shared" si="3"/>
        <v>10</v>
      </c>
      <c r="O28" s="19">
        <v>3</v>
      </c>
      <c r="P28" s="19"/>
      <c r="Q28" s="19">
        <v>5</v>
      </c>
      <c r="R28" s="19">
        <v>2</v>
      </c>
      <c r="S28" s="9">
        <f>(H28*1.5+1.8*I28+1.2*J28+K28+L28)/'П 1'!C25</f>
        <v>3.6574357015533487</v>
      </c>
      <c r="T28" s="19">
        <v>19</v>
      </c>
      <c r="U28" s="19">
        <v>1</v>
      </c>
      <c r="V28" s="19">
        <v>23</v>
      </c>
      <c r="W28" s="19">
        <v>17</v>
      </c>
      <c r="X28" s="8">
        <f t="shared" si="4"/>
        <v>60</v>
      </c>
      <c r="Y28" s="8">
        <f t="shared" si="0"/>
        <v>61</v>
      </c>
      <c r="Z28" s="20">
        <f t="shared" si="5"/>
        <v>0.9836065573770492</v>
      </c>
      <c r="AA28" s="21">
        <f t="shared" si="6"/>
        <v>12</v>
      </c>
      <c r="AB28" s="8">
        <f t="shared" si="7"/>
        <v>30</v>
      </c>
      <c r="AC28" s="72">
        <f t="shared" si="8"/>
        <v>42</v>
      </c>
      <c r="AD28" s="64">
        <f t="shared" si="9"/>
        <v>8</v>
      </c>
    </row>
    <row r="29" spans="1:30" ht="12.75">
      <c r="A29" s="1">
        <v>18</v>
      </c>
      <c r="B29" s="2" t="s">
        <v>17</v>
      </c>
      <c r="C29" s="18">
        <v>0</v>
      </c>
      <c r="D29" s="18">
        <v>0</v>
      </c>
      <c r="E29" s="18">
        <v>0</v>
      </c>
      <c r="F29" s="18">
        <v>0</v>
      </c>
      <c r="G29" s="8">
        <f t="shared" si="1"/>
        <v>0</v>
      </c>
      <c r="H29" s="8">
        <v>27</v>
      </c>
      <c r="I29" s="8">
        <v>29</v>
      </c>
      <c r="J29" s="8">
        <v>1</v>
      </c>
      <c r="K29" s="8">
        <v>3</v>
      </c>
      <c r="L29" s="19">
        <v>4</v>
      </c>
      <c r="M29" s="8">
        <f t="shared" si="2"/>
        <v>64</v>
      </c>
      <c r="N29" s="8">
        <f t="shared" si="3"/>
        <v>4</v>
      </c>
      <c r="O29" s="8">
        <v>4</v>
      </c>
      <c r="P29" s="8"/>
      <c r="Q29" s="8"/>
      <c r="R29" s="19"/>
      <c r="S29" s="9">
        <f>(H29*1.5+1.8*I29+1.2*J29+K29+L29)/'П 1'!C26</f>
        <v>4.204166666666667</v>
      </c>
      <c r="T29" s="19">
        <v>52</v>
      </c>
      <c r="U29" s="19">
        <v>1</v>
      </c>
      <c r="V29" s="19">
        <v>3</v>
      </c>
      <c r="W29" s="19">
        <v>4</v>
      </c>
      <c r="X29" s="8">
        <f t="shared" si="4"/>
        <v>60</v>
      </c>
      <c r="Y29" s="8">
        <f t="shared" si="0"/>
        <v>60</v>
      </c>
      <c r="Z29" s="20">
        <f t="shared" si="5"/>
        <v>1</v>
      </c>
      <c r="AA29" s="21">
        <f t="shared" si="6"/>
        <v>7</v>
      </c>
      <c r="AB29" s="8">
        <f t="shared" si="7"/>
        <v>10</v>
      </c>
      <c r="AC29" s="72">
        <f t="shared" si="8"/>
        <v>17</v>
      </c>
      <c r="AD29" s="64">
        <f t="shared" si="9"/>
        <v>1</v>
      </c>
    </row>
    <row r="30" spans="1:30" ht="12.75">
      <c r="A30" s="1">
        <v>19</v>
      </c>
      <c r="B30" s="2" t="s">
        <v>18</v>
      </c>
      <c r="C30" s="18">
        <v>86</v>
      </c>
      <c r="D30" s="18">
        <v>0</v>
      </c>
      <c r="E30" s="18">
        <v>5</v>
      </c>
      <c r="F30" s="18">
        <v>10</v>
      </c>
      <c r="G30" s="8">
        <f t="shared" si="1"/>
        <v>101</v>
      </c>
      <c r="H30" s="8">
        <v>130</v>
      </c>
      <c r="I30" s="8"/>
      <c r="J30" s="8"/>
      <c r="K30" s="8">
        <v>57</v>
      </c>
      <c r="L30" s="19">
        <v>35</v>
      </c>
      <c r="M30" s="8">
        <f t="shared" si="2"/>
        <v>222</v>
      </c>
      <c r="N30" s="8">
        <f t="shared" si="3"/>
        <v>13</v>
      </c>
      <c r="O30" s="8">
        <v>9</v>
      </c>
      <c r="P30" s="8"/>
      <c r="Q30" s="8">
        <v>2</v>
      </c>
      <c r="R30" s="19">
        <v>2</v>
      </c>
      <c r="S30" s="9">
        <f>(H30*1.5+1.8*I30+1.2*J30+K30+L30)/'П 1'!C27</f>
        <v>6.823985408116735</v>
      </c>
      <c r="T30" s="19">
        <v>172</v>
      </c>
      <c r="U30" s="19">
        <v>0</v>
      </c>
      <c r="V30" s="19">
        <v>57</v>
      </c>
      <c r="W30" s="19">
        <v>51</v>
      </c>
      <c r="X30" s="8">
        <f t="shared" si="4"/>
        <v>280</v>
      </c>
      <c r="Y30" s="8">
        <f t="shared" si="0"/>
        <v>310</v>
      </c>
      <c r="Z30" s="20">
        <f t="shared" si="5"/>
        <v>0.9032258064516129</v>
      </c>
      <c r="AA30" s="21">
        <f t="shared" si="6"/>
        <v>3</v>
      </c>
      <c r="AB30" s="8">
        <f t="shared" si="7"/>
        <v>55</v>
      </c>
      <c r="AC30" s="72">
        <f t="shared" si="8"/>
        <v>58</v>
      </c>
      <c r="AD30" s="64">
        <f t="shared" si="9"/>
        <v>21</v>
      </c>
    </row>
    <row r="31" spans="1:30" ht="26.25">
      <c r="A31" s="1">
        <v>20</v>
      </c>
      <c r="B31" s="2" t="s">
        <v>19</v>
      </c>
      <c r="C31" s="18">
        <v>0</v>
      </c>
      <c r="D31" s="18">
        <v>0</v>
      </c>
      <c r="E31" s="18">
        <v>1</v>
      </c>
      <c r="F31" s="18">
        <v>0</v>
      </c>
      <c r="G31" s="8">
        <f t="shared" si="1"/>
        <v>1</v>
      </c>
      <c r="H31" s="8">
        <v>17</v>
      </c>
      <c r="I31" s="8"/>
      <c r="J31" s="8">
        <v>14</v>
      </c>
      <c r="K31" s="8">
        <v>2</v>
      </c>
      <c r="L31" s="19">
        <v>1</v>
      </c>
      <c r="M31" s="8">
        <f t="shared" si="2"/>
        <v>34</v>
      </c>
      <c r="N31" s="8">
        <f t="shared" si="3"/>
        <v>1</v>
      </c>
      <c r="O31" s="8">
        <v>0</v>
      </c>
      <c r="P31" s="8"/>
      <c r="Q31" s="8">
        <v>1</v>
      </c>
      <c r="R31" s="19"/>
      <c r="S31" s="9">
        <f>(H31*1.5+1.8*I31+1.2*J31+K31+L31)/'П 1'!C28</f>
        <v>2.2649999999999997</v>
      </c>
      <c r="T31" s="19">
        <v>17</v>
      </c>
      <c r="U31" s="19">
        <v>14</v>
      </c>
      <c r="V31" s="19">
        <v>1</v>
      </c>
      <c r="W31" s="19">
        <v>1</v>
      </c>
      <c r="X31" s="8">
        <f t="shared" si="4"/>
        <v>33</v>
      </c>
      <c r="Y31" s="8">
        <f t="shared" si="0"/>
        <v>34</v>
      </c>
      <c r="Z31" s="20">
        <f t="shared" si="5"/>
        <v>0.9705882352941176</v>
      </c>
      <c r="AA31" s="21">
        <f t="shared" si="6"/>
        <v>26</v>
      </c>
      <c r="AB31" s="8">
        <f t="shared" si="7"/>
        <v>35</v>
      </c>
      <c r="AC31" s="72">
        <f t="shared" si="8"/>
        <v>61</v>
      </c>
      <c r="AD31" s="64">
        <f t="shared" si="9"/>
        <v>25</v>
      </c>
    </row>
    <row r="32" spans="1:30" ht="12.75">
      <c r="A32" s="1">
        <v>21</v>
      </c>
      <c r="B32" s="2" t="s">
        <v>20</v>
      </c>
      <c r="C32" s="18">
        <v>18</v>
      </c>
      <c r="D32" s="18">
        <v>0</v>
      </c>
      <c r="E32" s="18">
        <v>0</v>
      </c>
      <c r="F32" s="18">
        <v>0</v>
      </c>
      <c r="G32" s="8">
        <f t="shared" si="1"/>
        <v>18</v>
      </c>
      <c r="H32" s="8">
        <v>7</v>
      </c>
      <c r="I32" s="8">
        <v>2</v>
      </c>
      <c r="J32" s="8"/>
      <c r="K32" s="8">
        <v>1</v>
      </c>
      <c r="L32" s="19">
        <v>1</v>
      </c>
      <c r="M32" s="8">
        <f t="shared" si="2"/>
        <v>11</v>
      </c>
      <c r="N32" s="8">
        <f t="shared" si="3"/>
        <v>2</v>
      </c>
      <c r="O32" s="8">
        <v>2</v>
      </c>
      <c r="P32" s="8"/>
      <c r="Q32" s="8"/>
      <c r="R32" s="19"/>
      <c r="S32" s="9">
        <f>(H32*1.5+1.8*I32+1.2*J32+K32+L32)/'П 1'!C29</f>
        <v>0.6571428571428573</v>
      </c>
      <c r="T32" s="19">
        <v>24</v>
      </c>
      <c r="U32" s="19">
        <v>0</v>
      </c>
      <c r="V32" s="19">
        <v>2</v>
      </c>
      <c r="W32" s="19">
        <v>1</v>
      </c>
      <c r="X32" s="8">
        <f t="shared" si="4"/>
        <v>27</v>
      </c>
      <c r="Y32" s="8">
        <f t="shared" si="0"/>
        <v>27</v>
      </c>
      <c r="Z32" s="20">
        <f t="shared" si="5"/>
        <v>1</v>
      </c>
      <c r="AA32" s="21">
        <f t="shared" si="6"/>
        <v>73</v>
      </c>
      <c r="AB32" s="8">
        <f t="shared" si="7"/>
        <v>10</v>
      </c>
      <c r="AC32" s="72">
        <f t="shared" si="8"/>
        <v>83</v>
      </c>
      <c r="AD32" s="64">
        <f t="shared" si="9"/>
        <v>48</v>
      </c>
    </row>
    <row r="33" spans="1:30" ht="12.75">
      <c r="A33" s="1">
        <v>22</v>
      </c>
      <c r="B33" s="2" t="s">
        <v>21</v>
      </c>
      <c r="C33" s="18">
        <v>3</v>
      </c>
      <c r="D33" s="18">
        <v>10</v>
      </c>
      <c r="E33" s="18">
        <v>0</v>
      </c>
      <c r="F33" s="18">
        <v>4</v>
      </c>
      <c r="G33" s="8">
        <f t="shared" si="1"/>
        <v>17</v>
      </c>
      <c r="H33" s="8">
        <v>2</v>
      </c>
      <c r="I33" s="8"/>
      <c r="J33" s="8">
        <v>1</v>
      </c>
      <c r="K33" s="8">
        <v>2</v>
      </c>
      <c r="L33" s="19">
        <v>11</v>
      </c>
      <c r="M33" s="8">
        <f t="shared" si="2"/>
        <v>16</v>
      </c>
      <c r="N33" s="8">
        <f t="shared" si="3"/>
        <v>6</v>
      </c>
      <c r="O33" s="8">
        <v>1</v>
      </c>
      <c r="P33" s="8"/>
      <c r="Q33" s="8">
        <v>2</v>
      </c>
      <c r="R33" s="19">
        <v>3</v>
      </c>
      <c r="S33" s="9">
        <f>(H33*1.5+1.8*I33+1.2*J33+K33+L33)/'П 1'!C30</f>
        <v>1.323076923076923</v>
      </c>
      <c r="T33" s="19">
        <v>4</v>
      </c>
      <c r="U33" s="19">
        <v>11</v>
      </c>
      <c r="V33" s="19">
        <v>0</v>
      </c>
      <c r="W33" s="19">
        <v>11</v>
      </c>
      <c r="X33" s="8">
        <f t="shared" si="4"/>
        <v>26</v>
      </c>
      <c r="Y33" s="8">
        <f t="shared" si="0"/>
        <v>27</v>
      </c>
      <c r="Z33" s="20">
        <f t="shared" si="5"/>
        <v>0.9629629629629629</v>
      </c>
      <c r="AA33" s="21">
        <f t="shared" si="6"/>
        <v>47</v>
      </c>
      <c r="AB33" s="8">
        <f t="shared" si="7"/>
        <v>37</v>
      </c>
      <c r="AC33" s="72">
        <f t="shared" si="8"/>
        <v>84</v>
      </c>
      <c r="AD33" s="64">
        <f t="shared" si="9"/>
        <v>49</v>
      </c>
    </row>
    <row r="34" spans="1:30" ht="12.75">
      <c r="A34" s="1">
        <v>23</v>
      </c>
      <c r="B34" s="2" t="s">
        <v>22</v>
      </c>
      <c r="C34" s="18">
        <v>0</v>
      </c>
      <c r="D34" s="18">
        <v>0</v>
      </c>
      <c r="E34" s="18">
        <v>0</v>
      </c>
      <c r="F34" s="18">
        <v>0</v>
      </c>
      <c r="G34" s="8">
        <f t="shared" si="1"/>
        <v>0</v>
      </c>
      <c r="H34" s="8">
        <v>20</v>
      </c>
      <c r="I34" s="8">
        <v>2</v>
      </c>
      <c r="J34" s="8"/>
      <c r="K34" s="8">
        <v>19</v>
      </c>
      <c r="L34" s="19">
        <v>11</v>
      </c>
      <c r="M34" s="8">
        <f t="shared" si="2"/>
        <v>52</v>
      </c>
      <c r="N34" s="8">
        <f t="shared" si="3"/>
        <v>3</v>
      </c>
      <c r="O34" s="8">
        <v>1</v>
      </c>
      <c r="P34" s="8"/>
      <c r="Q34" s="8">
        <v>2</v>
      </c>
      <c r="R34" s="19"/>
      <c r="S34" s="9">
        <f>(H34*1.5+1.8*I34+1.2*J34+K34+L34)/'П 1'!C31</f>
        <v>2.65</v>
      </c>
      <c r="T34" s="19">
        <v>22</v>
      </c>
      <c r="U34" s="19">
        <v>0</v>
      </c>
      <c r="V34" s="19">
        <v>17</v>
      </c>
      <c r="W34" s="19">
        <v>11</v>
      </c>
      <c r="X34" s="8">
        <f t="shared" si="4"/>
        <v>50</v>
      </c>
      <c r="Y34" s="8">
        <f t="shared" si="0"/>
        <v>49</v>
      </c>
      <c r="Z34" s="20">
        <f t="shared" si="5"/>
        <v>1.0204081632653061</v>
      </c>
      <c r="AA34" s="21">
        <f t="shared" si="6"/>
        <v>21</v>
      </c>
      <c r="AB34" s="8">
        <f t="shared" si="7"/>
        <v>9</v>
      </c>
      <c r="AC34" s="72">
        <f t="shared" si="8"/>
        <v>30</v>
      </c>
      <c r="AD34" s="64">
        <f t="shared" si="9"/>
        <v>4</v>
      </c>
    </row>
    <row r="35" spans="1:30" ht="12.75">
      <c r="A35" s="1">
        <v>24</v>
      </c>
      <c r="B35" s="2" t="s">
        <v>23</v>
      </c>
      <c r="C35" s="18">
        <v>4</v>
      </c>
      <c r="D35" s="18">
        <v>0</v>
      </c>
      <c r="E35" s="18">
        <v>0</v>
      </c>
      <c r="F35" s="18">
        <v>0</v>
      </c>
      <c r="G35" s="8">
        <f t="shared" si="1"/>
        <v>4</v>
      </c>
      <c r="H35" s="8">
        <v>6</v>
      </c>
      <c r="I35" s="8">
        <v>1</v>
      </c>
      <c r="J35" s="8"/>
      <c r="K35" s="8">
        <v>11</v>
      </c>
      <c r="L35" s="19">
        <v>5</v>
      </c>
      <c r="M35" s="8">
        <f t="shared" si="2"/>
        <v>23</v>
      </c>
      <c r="N35" s="8">
        <f t="shared" si="3"/>
        <v>1</v>
      </c>
      <c r="O35" s="8">
        <v>1</v>
      </c>
      <c r="P35" s="8"/>
      <c r="Q35" s="8"/>
      <c r="R35" s="19"/>
      <c r="S35" s="9">
        <f>(H35*1.5+1.8*I35+1.2*J35+K35+L35)/'П 1'!C32</f>
        <v>1.434310850439883</v>
      </c>
      <c r="T35" s="19">
        <v>4</v>
      </c>
      <c r="U35" s="19">
        <v>0</v>
      </c>
      <c r="V35" s="19">
        <v>11</v>
      </c>
      <c r="W35" s="19">
        <v>2</v>
      </c>
      <c r="X35" s="8">
        <f t="shared" si="4"/>
        <v>17</v>
      </c>
      <c r="Y35" s="8">
        <f t="shared" si="0"/>
        <v>26</v>
      </c>
      <c r="Z35" s="20">
        <f t="shared" si="5"/>
        <v>0.6538461538461539</v>
      </c>
      <c r="AA35" s="21">
        <f t="shared" si="6"/>
        <v>44</v>
      </c>
      <c r="AB35" s="8">
        <f t="shared" si="7"/>
        <v>74</v>
      </c>
      <c r="AC35" s="72">
        <f t="shared" si="8"/>
        <v>118</v>
      </c>
      <c r="AD35" s="64">
        <f t="shared" si="9"/>
        <v>69</v>
      </c>
    </row>
    <row r="36" spans="1:30" ht="26.25">
      <c r="A36" s="1">
        <v>25</v>
      </c>
      <c r="B36" s="2" t="s">
        <v>24</v>
      </c>
      <c r="C36" s="18">
        <v>1</v>
      </c>
      <c r="D36" s="18">
        <v>0</v>
      </c>
      <c r="E36" s="18">
        <v>0</v>
      </c>
      <c r="F36" s="18">
        <v>0</v>
      </c>
      <c r="G36" s="8">
        <f t="shared" si="1"/>
        <v>1</v>
      </c>
      <c r="H36" s="8">
        <v>15</v>
      </c>
      <c r="I36" s="8">
        <v>4</v>
      </c>
      <c r="J36" s="8"/>
      <c r="K36" s="8">
        <v>1</v>
      </c>
      <c r="L36" s="19">
        <v>1</v>
      </c>
      <c r="M36" s="8">
        <f t="shared" si="2"/>
        <v>21</v>
      </c>
      <c r="N36" s="8">
        <f t="shared" si="3"/>
        <v>11</v>
      </c>
      <c r="O36" s="8">
        <v>10</v>
      </c>
      <c r="P36" s="8"/>
      <c r="Q36" s="8">
        <v>1</v>
      </c>
      <c r="R36" s="19"/>
      <c r="S36" s="9">
        <f>(H36*1.5+1.8*I36+1.2*J36+K36+L36)/'П 1'!C33</f>
        <v>1.8647058823529412</v>
      </c>
      <c r="T36" s="19">
        <v>11</v>
      </c>
      <c r="U36" s="19">
        <v>0</v>
      </c>
      <c r="V36" s="19">
        <v>0</v>
      </c>
      <c r="W36" s="19">
        <v>1</v>
      </c>
      <c r="X36" s="8">
        <f t="shared" si="4"/>
        <v>12</v>
      </c>
      <c r="Y36" s="8">
        <f t="shared" si="0"/>
        <v>11</v>
      </c>
      <c r="Z36" s="20">
        <f t="shared" si="5"/>
        <v>1.0909090909090908</v>
      </c>
      <c r="AA36" s="21">
        <f t="shared" si="6"/>
        <v>30</v>
      </c>
      <c r="AB36" s="8">
        <f t="shared" si="7"/>
        <v>3</v>
      </c>
      <c r="AC36" s="72">
        <f t="shared" si="8"/>
        <v>33</v>
      </c>
      <c r="AD36" s="64">
        <f t="shared" si="9"/>
        <v>5</v>
      </c>
    </row>
    <row r="37" spans="1:30" ht="12.75">
      <c r="A37" s="1">
        <v>26</v>
      </c>
      <c r="B37" s="2" t="s">
        <v>25</v>
      </c>
      <c r="C37" s="18">
        <v>3</v>
      </c>
      <c r="D37" s="18">
        <v>0</v>
      </c>
      <c r="E37" s="18">
        <v>2</v>
      </c>
      <c r="F37" s="18">
        <v>0</v>
      </c>
      <c r="G37" s="8">
        <f t="shared" si="1"/>
        <v>5</v>
      </c>
      <c r="H37" s="8">
        <v>4</v>
      </c>
      <c r="I37" s="8"/>
      <c r="J37" s="8"/>
      <c r="K37" s="8">
        <v>1</v>
      </c>
      <c r="L37" s="19">
        <v>1</v>
      </c>
      <c r="M37" s="8">
        <f t="shared" si="2"/>
        <v>6</v>
      </c>
      <c r="N37" s="8">
        <f t="shared" si="3"/>
        <v>4</v>
      </c>
      <c r="O37" s="8">
        <v>2</v>
      </c>
      <c r="P37" s="8"/>
      <c r="Q37" s="8">
        <v>1</v>
      </c>
      <c r="R37" s="19">
        <v>1</v>
      </c>
      <c r="S37" s="9">
        <f>(H37*1.5+1.8*I37+1.2*J37+K37+L37)/'П 1'!C34</f>
        <v>0.4081347403731917</v>
      </c>
      <c r="T37" s="19">
        <v>3</v>
      </c>
      <c r="U37" s="19">
        <v>0</v>
      </c>
      <c r="V37" s="19">
        <v>1</v>
      </c>
      <c r="W37" s="19">
        <v>0</v>
      </c>
      <c r="X37" s="8">
        <f t="shared" si="4"/>
        <v>4</v>
      </c>
      <c r="Y37" s="8">
        <f t="shared" si="0"/>
        <v>7</v>
      </c>
      <c r="Z37" s="20">
        <f t="shared" si="5"/>
        <v>0.5714285714285714</v>
      </c>
      <c r="AA37" s="21">
        <f t="shared" si="6"/>
        <v>78</v>
      </c>
      <c r="AB37" s="8">
        <f t="shared" si="7"/>
        <v>79</v>
      </c>
      <c r="AC37" s="72">
        <f t="shared" si="8"/>
        <v>157</v>
      </c>
      <c r="AD37" s="64">
        <f t="shared" si="9"/>
        <v>82</v>
      </c>
    </row>
    <row r="38" spans="1:30" ht="12.75">
      <c r="A38" s="1">
        <v>27</v>
      </c>
      <c r="B38" s="2" t="s">
        <v>26</v>
      </c>
      <c r="C38" s="18">
        <v>1</v>
      </c>
      <c r="D38" s="18">
        <v>0</v>
      </c>
      <c r="E38" s="18">
        <v>0</v>
      </c>
      <c r="F38" s="18">
        <v>0</v>
      </c>
      <c r="G38" s="8">
        <f t="shared" si="1"/>
        <v>1</v>
      </c>
      <c r="H38" s="8">
        <v>28</v>
      </c>
      <c r="I38" s="8"/>
      <c r="J38" s="8">
        <v>3</v>
      </c>
      <c r="K38" s="8">
        <v>41</v>
      </c>
      <c r="L38" s="19">
        <v>2</v>
      </c>
      <c r="M38" s="8">
        <f t="shared" si="2"/>
        <v>74</v>
      </c>
      <c r="N38" s="8">
        <f t="shared" si="3"/>
        <v>1</v>
      </c>
      <c r="O38" s="8">
        <v>0</v>
      </c>
      <c r="P38" s="8"/>
      <c r="Q38" s="8">
        <v>1</v>
      </c>
      <c r="R38" s="19"/>
      <c r="S38" s="9">
        <f>(H38*1.5+1.8*I38+1.2*J38+K38+L38)/'П 1'!C35</f>
        <v>1.9260869565217391</v>
      </c>
      <c r="T38" s="19">
        <v>28</v>
      </c>
      <c r="U38" s="19">
        <v>3</v>
      </c>
      <c r="V38" s="19">
        <v>40</v>
      </c>
      <c r="W38" s="19">
        <v>2</v>
      </c>
      <c r="X38" s="8">
        <f t="shared" si="4"/>
        <v>73</v>
      </c>
      <c r="Y38" s="8">
        <f t="shared" si="0"/>
        <v>74</v>
      </c>
      <c r="Z38" s="20">
        <f t="shared" si="5"/>
        <v>0.9864864864864865</v>
      </c>
      <c r="AA38" s="21">
        <f t="shared" si="6"/>
        <v>28</v>
      </c>
      <c r="AB38" s="8">
        <f t="shared" si="7"/>
        <v>29</v>
      </c>
      <c r="AC38" s="72">
        <f t="shared" si="8"/>
        <v>57</v>
      </c>
      <c r="AD38" s="64">
        <f t="shared" si="9"/>
        <v>20</v>
      </c>
    </row>
    <row r="39" spans="1:30" ht="12.75">
      <c r="A39" s="1">
        <v>28</v>
      </c>
      <c r="B39" s="2" t="s">
        <v>27</v>
      </c>
      <c r="C39" s="18">
        <v>2</v>
      </c>
      <c r="D39" s="18">
        <v>0</v>
      </c>
      <c r="E39" s="18">
        <v>0</v>
      </c>
      <c r="F39" s="18">
        <v>0</v>
      </c>
      <c r="G39" s="8">
        <f t="shared" si="1"/>
        <v>2</v>
      </c>
      <c r="H39" s="8">
        <v>8</v>
      </c>
      <c r="I39" s="8"/>
      <c r="J39" s="8"/>
      <c r="K39" s="8">
        <v>4</v>
      </c>
      <c r="L39" s="19"/>
      <c r="M39" s="8">
        <f t="shared" si="2"/>
        <v>12</v>
      </c>
      <c r="N39" s="8">
        <f t="shared" si="3"/>
        <v>1</v>
      </c>
      <c r="O39" s="19">
        <v>0</v>
      </c>
      <c r="P39" s="19"/>
      <c r="Q39" s="19">
        <v>1</v>
      </c>
      <c r="R39" s="19"/>
      <c r="S39" s="9">
        <f>(H39*1.5+1.8*I39+1.2*J39+K39+L39)/'П 1'!C36</f>
        <v>0.5714285714285714</v>
      </c>
      <c r="T39" s="19">
        <v>8</v>
      </c>
      <c r="U39" s="19">
        <v>0</v>
      </c>
      <c r="V39" s="19">
        <v>3</v>
      </c>
      <c r="W39" s="19">
        <v>0</v>
      </c>
      <c r="X39" s="8">
        <f t="shared" si="4"/>
        <v>11</v>
      </c>
      <c r="Y39" s="8">
        <f t="shared" si="0"/>
        <v>13</v>
      </c>
      <c r="Z39" s="20">
        <f t="shared" si="5"/>
        <v>0.8461538461538461</v>
      </c>
      <c r="AA39" s="21">
        <f t="shared" si="6"/>
        <v>74</v>
      </c>
      <c r="AB39" s="8">
        <f t="shared" si="7"/>
        <v>62</v>
      </c>
      <c r="AC39" s="72">
        <f t="shared" si="8"/>
        <v>136</v>
      </c>
      <c r="AD39" s="64">
        <f t="shared" si="9"/>
        <v>74</v>
      </c>
    </row>
    <row r="40" spans="1:30" ht="12.75">
      <c r="A40" s="1">
        <v>29</v>
      </c>
      <c r="B40" s="2" t="s">
        <v>28</v>
      </c>
      <c r="C40" s="18">
        <v>4</v>
      </c>
      <c r="D40" s="18">
        <v>5</v>
      </c>
      <c r="E40" s="18">
        <v>0</v>
      </c>
      <c r="F40" s="18">
        <v>0</v>
      </c>
      <c r="G40" s="8">
        <f t="shared" si="1"/>
        <v>9</v>
      </c>
      <c r="H40" s="8">
        <v>2</v>
      </c>
      <c r="I40" s="8">
        <v>1</v>
      </c>
      <c r="J40" s="8">
        <v>35</v>
      </c>
      <c r="K40" s="8">
        <v>4</v>
      </c>
      <c r="L40" s="19"/>
      <c r="M40" s="8">
        <f t="shared" si="2"/>
        <v>42</v>
      </c>
      <c r="N40" s="8">
        <f t="shared" si="3"/>
        <v>2</v>
      </c>
      <c r="O40" s="8">
        <v>2</v>
      </c>
      <c r="P40" s="8"/>
      <c r="Q40" s="8"/>
      <c r="R40" s="19"/>
      <c r="S40" s="9">
        <f>(H40*1.5+1.8*I40+1.2*J40+K40+L40)/'П 1'!C37</f>
        <v>1.660279369627507</v>
      </c>
      <c r="T40" s="19">
        <v>2</v>
      </c>
      <c r="U40" s="19">
        <v>35</v>
      </c>
      <c r="V40" s="19">
        <v>4</v>
      </c>
      <c r="W40" s="19">
        <v>0</v>
      </c>
      <c r="X40" s="8">
        <f t="shared" si="4"/>
        <v>41</v>
      </c>
      <c r="Y40" s="8">
        <f t="shared" si="0"/>
        <v>49</v>
      </c>
      <c r="Z40" s="20">
        <f t="shared" si="5"/>
        <v>0.8367346938775511</v>
      </c>
      <c r="AA40" s="21">
        <f t="shared" si="6"/>
        <v>37</v>
      </c>
      <c r="AB40" s="8">
        <f t="shared" si="7"/>
        <v>63</v>
      </c>
      <c r="AC40" s="72">
        <f t="shared" si="8"/>
        <v>100</v>
      </c>
      <c r="AD40" s="64">
        <f t="shared" si="9"/>
        <v>62</v>
      </c>
    </row>
    <row r="41" spans="1:30" ht="12.75">
      <c r="A41" s="1">
        <v>30</v>
      </c>
      <c r="B41" s="2" t="s">
        <v>29</v>
      </c>
      <c r="C41" s="18">
        <v>2</v>
      </c>
      <c r="D41" s="18">
        <v>0</v>
      </c>
      <c r="E41" s="18">
        <v>0</v>
      </c>
      <c r="F41" s="18">
        <v>0</v>
      </c>
      <c r="G41" s="8">
        <f t="shared" si="1"/>
        <v>2</v>
      </c>
      <c r="H41" s="8">
        <v>3</v>
      </c>
      <c r="I41" s="8"/>
      <c r="J41" s="8"/>
      <c r="K41" s="8"/>
      <c r="L41" s="19">
        <v>5</v>
      </c>
      <c r="M41" s="8">
        <f t="shared" si="2"/>
        <v>8</v>
      </c>
      <c r="N41" s="8">
        <f t="shared" si="3"/>
        <v>3</v>
      </c>
      <c r="O41" s="8">
        <v>0</v>
      </c>
      <c r="P41" s="8"/>
      <c r="Q41" s="8"/>
      <c r="R41" s="19">
        <v>3</v>
      </c>
      <c r="S41" s="9">
        <f>(H41*1.5+1.8*I41+1.2*J41+K41+L41)/'П 1'!C38</f>
        <v>0.48717948717948717</v>
      </c>
      <c r="T41" s="19">
        <v>5</v>
      </c>
      <c r="U41" s="19">
        <v>0</v>
      </c>
      <c r="V41" s="19">
        <v>0</v>
      </c>
      <c r="W41" s="19">
        <v>2</v>
      </c>
      <c r="X41" s="8">
        <f t="shared" si="4"/>
        <v>7</v>
      </c>
      <c r="Y41" s="8">
        <f t="shared" si="0"/>
        <v>7</v>
      </c>
      <c r="Z41" s="20">
        <f t="shared" si="5"/>
        <v>1</v>
      </c>
      <c r="AA41" s="21">
        <f t="shared" si="6"/>
        <v>77</v>
      </c>
      <c r="AB41" s="8">
        <f t="shared" si="7"/>
        <v>10</v>
      </c>
      <c r="AC41" s="72">
        <f t="shared" si="8"/>
        <v>87</v>
      </c>
      <c r="AD41" s="64">
        <f t="shared" si="9"/>
        <v>52</v>
      </c>
    </row>
    <row r="42" spans="1:30" ht="12.75">
      <c r="A42" s="1">
        <v>31</v>
      </c>
      <c r="B42" s="2" t="s">
        <v>30</v>
      </c>
      <c r="C42" s="18">
        <v>10</v>
      </c>
      <c r="D42" s="18">
        <v>0</v>
      </c>
      <c r="E42" s="18">
        <v>2</v>
      </c>
      <c r="F42" s="18">
        <v>0</v>
      </c>
      <c r="G42" s="8">
        <f t="shared" si="1"/>
        <v>12</v>
      </c>
      <c r="H42" s="8">
        <v>31</v>
      </c>
      <c r="I42" s="8"/>
      <c r="J42" s="8">
        <v>2</v>
      </c>
      <c r="K42" s="8">
        <v>5</v>
      </c>
      <c r="L42" s="19">
        <v>3</v>
      </c>
      <c r="M42" s="8">
        <f t="shared" si="2"/>
        <v>41</v>
      </c>
      <c r="N42" s="8">
        <f t="shared" si="3"/>
        <v>19</v>
      </c>
      <c r="O42" s="8">
        <v>15</v>
      </c>
      <c r="P42" s="8">
        <v>1</v>
      </c>
      <c r="Q42" s="8">
        <v>2</v>
      </c>
      <c r="R42" s="19">
        <v>1</v>
      </c>
      <c r="S42" s="9">
        <f>(H42*1.5+1.8*I42+1.2*J42+K42+L42)/'П 1'!C39</f>
        <v>0.9563025210084033</v>
      </c>
      <c r="T42" s="19">
        <v>28</v>
      </c>
      <c r="U42" s="19">
        <v>1</v>
      </c>
      <c r="V42" s="19">
        <v>4</v>
      </c>
      <c r="W42" s="19">
        <v>2</v>
      </c>
      <c r="X42" s="8">
        <f t="shared" si="4"/>
        <v>35</v>
      </c>
      <c r="Y42" s="8">
        <f t="shared" si="0"/>
        <v>34</v>
      </c>
      <c r="Z42" s="20">
        <f t="shared" si="5"/>
        <v>1.0294117647058822</v>
      </c>
      <c r="AA42" s="21">
        <f t="shared" si="6"/>
        <v>62</v>
      </c>
      <c r="AB42" s="8">
        <f t="shared" si="7"/>
        <v>8</v>
      </c>
      <c r="AC42" s="72">
        <f t="shared" si="8"/>
        <v>70</v>
      </c>
      <c r="AD42" s="64">
        <f t="shared" si="9"/>
        <v>36</v>
      </c>
    </row>
    <row r="43" spans="1:30" ht="12.75">
      <c r="A43" s="1">
        <v>32</v>
      </c>
      <c r="B43" s="2" t="s">
        <v>31</v>
      </c>
      <c r="C43" s="18">
        <v>24</v>
      </c>
      <c r="D43" s="18">
        <v>22</v>
      </c>
      <c r="E43" s="18">
        <v>11</v>
      </c>
      <c r="F43" s="18">
        <v>0</v>
      </c>
      <c r="G43" s="8">
        <f t="shared" si="1"/>
        <v>57</v>
      </c>
      <c r="H43" s="8">
        <v>234</v>
      </c>
      <c r="I43" s="8">
        <v>9</v>
      </c>
      <c r="J43" s="8">
        <v>44</v>
      </c>
      <c r="K43" s="8">
        <v>3</v>
      </c>
      <c r="L43" s="19">
        <v>4</v>
      </c>
      <c r="M43" s="8">
        <f t="shared" si="2"/>
        <v>294</v>
      </c>
      <c r="N43" s="8">
        <f t="shared" si="3"/>
        <v>91</v>
      </c>
      <c r="O43" s="8">
        <v>74</v>
      </c>
      <c r="P43" s="8">
        <v>15</v>
      </c>
      <c r="Q43" s="8"/>
      <c r="R43" s="19">
        <v>2</v>
      </c>
      <c r="S43" s="9">
        <f>(H43*1.5+1.8*I43+1.2*J43+K43+L43)/'П 1'!C40</f>
        <v>8.237143914169442</v>
      </c>
      <c r="T43" s="19">
        <v>191</v>
      </c>
      <c r="U43" s="19">
        <v>42</v>
      </c>
      <c r="V43" s="19">
        <v>3</v>
      </c>
      <c r="W43" s="19">
        <v>2</v>
      </c>
      <c r="X43" s="8">
        <f t="shared" si="4"/>
        <v>238</v>
      </c>
      <c r="Y43" s="8">
        <f t="shared" si="0"/>
        <v>260</v>
      </c>
      <c r="Z43" s="20">
        <f t="shared" si="5"/>
        <v>0.9153846153846154</v>
      </c>
      <c r="AA43" s="21">
        <f t="shared" si="6"/>
        <v>2</v>
      </c>
      <c r="AB43" s="8">
        <f t="shared" si="7"/>
        <v>52</v>
      </c>
      <c r="AC43" s="72">
        <f t="shared" si="8"/>
        <v>54</v>
      </c>
      <c r="AD43" s="64">
        <f t="shared" si="9"/>
        <v>16</v>
      </c>
    </row>
    <row r="44" spans="1:30" ht="12.75">
      <c r="A44" s="1">
        <v>33</v>
      </c>
      <c r="B44" s="2" t="s">
        <v>32</v>
      </c>
      <c r="C44" s="18">
        <v>3</v>
      </c>
      <c r="D44" s="18">
        <v>0</v>
      </c>
      <c r="E44" s="18">
        <v>0</v>
      </c>
      <c r="F44" s="18">
        <v>0</v>
      </c>
      <c r="G44" s="8">
        <f t="shared" si="1"/>
        <v>3</v>
      </c>
      <c r="H44" s="8">
        <v>4</v>
      </c>
      <c r="I44" s="8">
        <v>1</v>
      </c>
      <c r="J44" s="8"/>
      <c r="K44" s="8">
        <v>1</v>
      </c>
      <c r="L44" s="19">
        <v>5</v>
      </c>
      <c r="M44" s="8">
        <f t="shared" si="2"/>
        <v>11</v>
      </c>
      <c r="N44" s="8">
        <f t="shared" si="3"/>
        <v>2</v>
      </c>
      <c r="O44" s="8">
        <v>2</v>
      </c>
      <c r="P44" s="8"/>
      <c r="Q44" s="8"/>
      <c r="R44" s="19"/>
      <c r="S44" s="9">
        <f>(H44*1.5+1.8*I44+1.2*J44+K44+L44)/'П 1'!C41</f>
        <v>0.7263157894736842</v>
      </c>
      <c r="T44" s="19">
        <v>4</v>
      </c>
      <c r="U44" s="19">
        <v>0</v>
      </c>
      <c r="V44" s="19">
        <v>1</v>
      </c>
      <c r="W44" s="19">
        <v>5</v>
      </c>
      <c r="X44" s="8">
        <f t="shared" si="4"/>
        <v>10</v>
      </c>
      <c r="Y44" s="8">
        <f t="shared" si="0"/>
        <v>12</v>
      </c>
      <c r="Z44" s="20">
        <f t="shared" si="5"/>
        <v>0.8333333333333334</v>
      </c>
      <c r="AA44" s="21">
        <f t="shared" si="6"/>
        <v>72</v>
      </c>
      <c r="AB44" s="8">
        <f t="shared" si="7"/>
        <v>64</v>
      </c>
      <c r="AC44" s="72">
        <f t="shared" si="8"/>
        <v>136</v>
      </c>
      <c r="AD44" s="64">
        <f t="shared" si="9"/>
        <v>74</v>
      </c>
    </row>
    <row r="45" spans="1:30" ht="12.75">
      <c r="A45" s="1">
        <v>34</v>
      </c>
      <c r="B45" s="2" t="s">
        <v>33</v>
      </c>
      <c r="C45" s="18">
        <v>1</v>
      </c>
      <c r="D45" s="18">
        <v>0</v>
      </c>
      <c r="E45" s="18">
        <v>0</v>
      </c>
      <c r="F45" s="18">
        <v>0</v>
      </c>
      <c r="G45" s="8">
        <f t="shared" si="1"/>
        <v>1</v>
      </c>
      <c r="H45" s="8">
        <v>3</v>
      </c>
      <c r="I45" s="8"/>
      <c r="J45" s="8"/>
      <c r="K45" s="8"/>
      <c r="L45" s="19"/>
      <c r="M45" s="8">
        <f t="shared" si="2"/>
        <v>3</v>
      </c>
      <c r="N45" s="8">
        <f t="shared" si="3"/>
        <v>0</v>
      </c>
      <c r="O45" s="8">
        <v>0</v>
      </c>
      <c r="P45" s="8"/>
      <c r="Q45" s="8"/>
      <c r="R45" s="19"/>
      <c r="S45" s="9">
        <f>(H45*1.5+1.8*I45+1.2*J45+K45+L45)/'П 1'!C42</f>
        <v>0.18</v>
      </c>
      <c r="T45" s="19">
        <v>3</v>
      </c>
      <c r="U45" s="19">
        <v>0</v>
      </c>
      <c r="V45" s="19">
        <v>0</v>
      </c>
      <c r="W45" s="19">
        <v>0</v>
      </c>
      <c r="X45" s="8">
        <f t="shared" si="4"/>
        <v>3</v>
      </c>
      <c r="Y45" s="8">
        <f t="shared" si="0"/>
        <v>4</v>
      </c>
      <c r="Z45" s="20">
        <f t="shared" si="5"/>
        <v>0.75</v>
      </c>
      <c r="AA45" s="21">
        <f t="shared" si="6"/>
        <v>82</v>
      </c>
      <c r="AB45" s="8">
        <f t="shared" si="7"/>
        <v>69</v>
      </c>
      <c r="AC45" s="72">
        <f t="shared" si="8"/>
        <v>151</v>
      </c>
      <c r="AD45" s="64">
        <f t="shared" si="9"/>
        <v>80</v>
      </c>
    </row>
    <row r="46" spans="1:30" s="27" customFormat="1" ht="26.25">
      <c r="A46" s="1">
        <v>35</v>
      </c>
      <c r="B46" s="2" t="s">
        <v>34</v>
      </c>
      <c r="C46" s="18">
        <v>3</v>
      </c>
      <c r="D46" s="18">
        <v>0</v>
      </c>
      <c r="E46" s="18">
        <v>0</v>
      </c>
      <c r="F46" s="18">
        <v>3</v>
      </c>
      <c r="G46" s="8">
        <f t="shared" si="1"/>
        <v>6</v>
      </c>
      <c r="H46" s="19">
        <v>11</v>
      </c>
      <c r="I46" s="19">
        <v>7</v>
      </c>
      <c r="J46" s="19"/>
      <c r="K46" s="19">
        <v>2</v>
      </c>
      <c r="L46" s="19">
        <v>3</v>
      </c>
      <c r="M46" s="8">
        <f t="shared" si="2"/>
        <v>23</v>
      </c>
      <c r="N46" s="8">
        <f t="shared" si="3"/>
        <v>9</v>
      </c>
      <c r="O46" s="19">
        <v>8</v>
      </c>
      <c r="P46" s="19"/>
      <c r="Q46" s="19"/>
      <c r="R46" s="19">
        <v>1</v>
      </c>
      <c r="S46" s="9">
        <f>(H46*1.5+1.8*I46+1.2*J46+K46+L46)/'П 1'!C43</f>
        <v>1.0029411764705882</v>
      </c>
      <c r="T46" s="19">
        <v>13</v>
      </c>
      <c r="U46" s="19">
        <v>0</v>
      </c>
      <c r="V46" s="19">
        <v>2</v>
      </c>
      <c r="W46" s="19">
        <v>6</v>
      </c>
      <c r="X46" s="8">
        <f t="shared" si="4"/>
        <v>21</v>
      </c>
      <c r="Y46" s="8">
        <f t="shared" si="0"/>
        <v>20</v>
      </c>
      <c r="Z46" s="20">
        <f t="shared" si="5"/>
        <v>1.05</v>
      </c>
      <c r="AA46" s="21">
        <f t="shared" si="6"/>
        <v>59</v>
      </c>
      <c r="AB46" s="8">
        <f t="shared" si="7"/>
        <v>5</v>
      </c>
      <c r="AC46" s="72">
        <f t="shared" si="8"/>
        <v>64</v>
      </c>
      <c r="AD46" s="64">
        <f t="shared" si="9"/>
        <v>30</v>
      </c>
    </row>
    <row r="47" spans="1:30" ht="12.75">
      <c r="A47" s="1">
        <v>36</v>
      </c>
      <c r="B47" s="2" t="s">
        <v>35</v>
      </c>
      <c r="C47" s="18">
        <v>10</v>
      </c>
      <c r="D47" s="18">
        <v>0</v>
      </c>
      <c r="E47" s="18">
        <v>0</v>
      </c>
      <c r="F47" s="18">
        <v>0</v>
      </c>
      <c r="G47" s="8">
        <f t="shared" si="1"/>
        <v>10</v>
      </c>
      <c r="H47" s="8">
        <v>34</v>
      </c>
      <c r="I47" s="8">
        <v>2</v>
      </c>
      <c r="J47" s="8">
        <v>1</v>
      </c>
      <c r="K47" s="8">
        <v>1</v>
      </c>
      <c r="L47" s="19">
        <v>4</v>
      </c>
      <c r="M47" s="8">
        <f t="shared" si="2"/>
        <v>42</v>
      </c>
      <c r="N47" s="8">
        <f t="shared" si="3"/>
        <v>14</v>
      </c>
      <c r="O47" s="8">
        <v>14</v>
      </c>
      <c r="P47" s="8"/>
      <c r="Q47" s="8"/>
      <c r="R47" s="19"/>
      <c r="S47" s="9">
        <f>(H47*1.5+1.8*I47+1.2*J47+K47+L47)/'П 1'!C44</f>
        <v>1.9000000000000001</v>
      </c>
      <c r="T47" s="19">
        <v>18</v>
      </c>
      <c r="U47" s="19">
        <v>1</v>
      </c>
      <c r="V47" s="19">
        <v>1</v>
      </c>
      <c r="W47" s="19">
        <v>4</v>
      </c>
      <c r="X47" s="8">
        <f t="shared" si="4"/>
        <v>24</v>
      </c>
      <c r="Y47" s="8">
        <f t="shared" si="0"/>
        <v>38</v>
      </c>
      <c r="Z47" s="20">
        <f t="shared" si="5"/>
        <v>0.631578947368421</v>
      </c>
      <c r="AA47" s="21">
        <f t="shared" si="6"/>
        <v>29</v>
      </c>
      <c r="AB47" s="8">
        <f t="shared" si="7"/>
        <v>76</v>
      </c>
      <c r="AC47" s="72">
        <f t="shared" si="8"/>
        <v>105</v>
      </c>
      <c r="AD47" s="64">
        <f t="shared" si="9"/>
        <v>64</v>
      </c>
    </row>
    <row r="48" spans="1:30" ht="12.75">
      <c r="A48" s="1">
        <v>37</v>
      </c>
      <c r="B48" s="2" t="s">
        <v>36</v>
      </c>
      <c r="C48" s="18">
        <v>0</v>
      </c>
      <c r="D48" s="18">
        <v>0</v>
      </c>
      <c r="E48" s="18">
        <v>0</v>
      </c>
      <c r="F48" s="18">
        <v>0</v>
      </c>
      <c r="G48" s="8">
        <f t="shared" si="1"/>
        <v>0</v>
      </c>
      <c r="H48" s="8">
        <v>4</v>
      </c>
      <c r="I48" s="8">
        <v>4</v>
      </c>
      <c r="J48" s="8"/>
      <c r="K48" s="8">
        <v>2</v>
      </c>
      <c r="L48" s="19"/>
      <c r="M48" s="8">
        <f t="shared" si="2"/>
        <v>10</v>
      </c>
      <c r="N48" s="8">
        <f t="shared" si="3"/>
        <v>3</v>
      </c>
      <c r="O48" s="8">
        <v>3</v>
      </c>
      <c r="P48" s="8"/>
      <c r="Q48" s="8"/>
      <c r="R48" s="19"/>
      <c r="S48" s="9">
        <f>(H48*1.5+1.8*I48+1.2*J48+K48+L48)/'П 1'!C45</f>
        <v>0.8563049853372433</v>
      </c>
      <c r="T48" s="19">
        <v>0</v>
      </c>
      <c r="U48" s="19">
        <v>0</v>
      </c>
      <c r="V48" s="19">
        <v>2</v>
      </c>
      <c r="W48" s="19">
        <v>0</v>
      </c>
      <c r="X48" s="8">
        <f t="shared" si="4"/>
        <v>2</v>
      </c>
      <c r="Y48" s="19">
        <f t="shared" si="0"/>
        <v>7</v>
      </c>
      <c r="Z48" s="20">
        <f t="shared" si="5"/>
        <v>0.2857142857142857</v>
      </c>
      <c r="AA48" s="21">
        <f t="shared" si="6"/>
        <v>68</v>
      </c>
      <c r="AB48" s="8">
        <f t="shared" si="7"/>
        <v>82</v>
      </c>
      <c r="AC48" s="72">
        <f t="shared" si="8"/>
        <v>150</v>
      </c>
      <c r="AD48" s="64">
        <f t="shared" si="9"/>
        <v>78</v>
      </c>
    </row>
    <row r="49" spans="1:30" ht="12.75">
      <c r="A49" s="1">
        <v>38</v>
      </c>
      <c r="B49" s="2" t="s">
        <v>37</v>
      </c>
      <c r="C49" s="18">
        <v>1</v>
      </c>
      <c r="D49" s="18">
        <v>0</v>
      </c>
      <c r="E49" s="18">
        <v>0</v>
      </c>
      <c r="F49" s="18">
        <v>0</v>
      </c>
      <c r="G49" s="8">
        <f t="shared" si="1"/>
        <v>1</v>
      </c>
      <c r="H49" s="8">
        <v>5</v>
      </c>
      <c r="I49" s="8"/>
      <c r="J49" s="8"/>
      <c r="K49" s="8"/>
      <c r="L49" s="19">
        <v>2</v>
      </c>
      <c r="M49" s="8">
        <f t="shared" si="2"/>
        <v>7</v>
      </c>
      <c r="N49" s="8">
        <f t="shared" si="3"/>
        <v>1</v>
      </c>
      <c r="O49" s="19">
        <v>1</v>
      </c>
      <c r="P49" s="19"/>
      <c r="Q49" s="19"/>
      <c r="R49" s="19"/>
      <c r="S49" s="9">
        <f>(H49*1.5+1.8*I49+1.2*J49+K49+L49)/'П 1'!C46</f>
        <v>0.5135135135135135</v>
      </c>
      <c r="T49" s="19">
        <v>5</v>
      </c>
      <c r="U49" s="19">
        <v>0</v>
      </c>
      <c r="V49" s="19">
        <v>0</v>
      </c>
      <c r="W49" s="19">
        <v>2</v>
      </c>
      <c r="X49" s="8">
        <f t="shared" si="4"/>
        <v>7</v>
      </c>
      <c r="Y49" s="8">
        <f t="shared" si="0"/>
        <v>7</v>
      </c>
      <c r="Z49" s="20">
        <f t="shared" si="5"/>
        <v>1</v>
      </c>
      <c r="AA49" s="21">
        <f t="shared" si="6"/>
        <v>76</v>
      </c>
      <c r="AB49" s="8">
        <f t="shared" si="7"/>
        <v>10</v>
      </c>
      <c r="AC49" s="72">
        <f t="shared" si="8"/>
        <v>86</v>
      </c>
      <c r="AD49" s="64">
        <f t="shared" si="9"/>
        <v>51</v>
      </c>
    </row>
    <row r="50" spans="1:30" ht="12.75">
      <c r="A50" s="1">
        <v>39</v>
      </c>
      <c r="B50" s="2" t="s">
        <v>38</v>
      </c>
      <c r="C50" s="18">
        <v>0</v>
      </c>
      <c r="D50" s="18">
        <v>1</v>
      </c>
      <c r="E50" s="18">
        <v>0</v>
      </c>
      <c r="F50" s="18">
        <v>0</v>
      </c>
      <c r="G50" s="8">
        <f t="shared" si="1"/>
        <v>1</v>
      </c>
      <c r="H50" s="8">
        <v>31</v>
      </c>
      <c r="I50" s="8"/>
      <c r="J50" s="8"/>
      <c r="K50" s="8">
        <v>4</v>
      </c>
      <c r="L50" s="19">
        <v>4</v>
      </c>
      <c r="M50" s="8">
        <f t="shared" si="2"/>
        <v>39</v>
      </c>
      <c r="N50" s="8">
        <f t="shared" si="3"/>
        <v>1</v>
      </c>
      <c r="O50" s="8">
        <v>1</v>
      </c>
      <c r="P50" s="8"/>
      <c r="Q50" s="8"/>
      <c r="R50" s="19"/>
      <c r="S50" s="9">
        <f>(H50*1.5+1.8*I50+1.2*J50+K50+L50)/'П 1'!C47</f>
        <v>2.8684210526315788</v>
      </c>
      <c r="T50" s="19">
        <v>29</v>
      </c>
      <c r="U50" s="19">
        <v>1</v>
      </c>
      <c r="V50" s="19">
        <v>4</v>
      </c>
      <c r="W50" s="19">
        <v>4</v>
      </c>
      <c r="X50" s="8">
        <f t="shared" si="4"/>
        <v>38</v>
      </c>
      <c r="Y50" s="8">
        <f t="shared" si="0"/>
        <v>39</v>
      </c>
      <c r="Z50" s="20">
        <f t="shared" si="5"/>
        <v>0.9743589743589743</v>
      </c>
      <c r="AA50" s="21">
        <f t="shared" si="6"/>
        <v>17</v>
      </c>
      <c r="AB50" s="8">
        <f t="shared" si="7"/>
        <v>34</v>
      </c>
      <c r="AC50" s="72">
        <f t="shared" si="8"/>
        <v>51</v>
      </c>
      <c r="AD50" s="64">
        <f t="shared" si="9"/>
        <v>12</v>
      </c>
    </row>
    <row r="51" spans="1:30" ht="12.75">
      <c r="A51" s="1">
        <v>40</v>
      </c>
      <c r="B51" s="2" t="s">
        <v>39</v>
      </c>
      <c r="C51" s="18">
        <v>9</v>
      </c>
      <c r="D51" s="18">
        <v>0</v>
      </c>
      <c r="E51" s="18">
        <v>0</v>
      </c>
      <c r="F51" s="18">
        <v>3</v>
      </c>
      <c r="G51" s="8">
        <f t="shared" si="1"/>
        <v>12</v>
      </c>
      <c r="H51" s="8">
        <v>77</v>
      </c>
      <c r="I51" s="8"/>
      <c r="J51" s="8">
        <v>1</v>
      </c>
      <c r="K51" s="8">
        <v>1</v>
      </c>
      <c r="L51" s="19">
        <v>2</v>
      </c>
      <c r="M51" s="8">
        <f t="shared" si="2"/>
        <v>81</v>
      </c>
      <c r="N51" s="8">
        <f t="shared" si="3"/>
        <v>51</v>
      </c>
      <c r="O51" s="8">
        <v>49</v>
      </c>
      <c r="P51" s="8">
        <v>1</v>
      </c>
      <c r="Q51" s="8">
        <v>1</v>
      </c>
      <c r="R51" s="19"/>
      <c r="S51" s="9">
        <f>(H51*1.5+1.8*I51+1.2*J51+K51+L51)/'П 1'!C48</f>
        <v>1.1400000000000001</v>
      </c>
      <c r="T51" s="19">
        <v>31</v>
      </c>
      <c r="U51" s="19">
        <v>33</v>
      </c>
      <c r="V51" s="19">
        <v>0</v>
      </c>
      <c r="W51" s="19">
        <v>2</v>
      </c>
      <c r="X51" s="8">
        <f t="shared" si="4"/>
        <v>66</v>
      </c>
      <c r="Y51" s="8">
        <f t="shared" si="0"/>
        <v>42</v>
      </c>
      <c r="Z51" s="20">
        <f t="shared" si="5"/>
        <v>1.5714285714285714</v>
      </c>
      <c r="AA51" s="21">
        <f t="shared" si="6"/>
        <v>55</v>
      </c>
      <c r="AB51" s="8">
        <f t="shared" si="7"/>
        <v>1</v>
      </c>
      <c r="AC51" s="72">
        <f t="shared" si="8"/>
        <v>56</v>
      </c>
      <c r="AD51" s="64">
        <f t="shared" si="9"/>
        <v>18</v>
      </c>
    </row>
    <row r="52" spans="1:30" ht="26.25">
      <c r="A52" s="1">
        <v>41</v>
      </c>
      <c r="B52" s="2" t="s">
        <v>40</v>
      </c>
      <c r="C52" s="18">
        <v>14</v>
      </c>
      <c r="D52" s="18">
        <v>1</v>
      </c>
      <c r="E52" s="18">
        <v>14</v>
      </c>
      <c r="F52" s="18">
        <v>0</v>
      </c>
      <c r="G52" s="8">
        <f t="shared" si="1"/>
        <v>29</v>
      </c>
      <c r="H52" s="8">
        <v>35</v>
      </c>
      <c r="I52" s="8">
        <v>8</v>
      </c>
      <c r="J52" s="8">
        <v>2</v>
      </c>
      <c r="K52" s="8">
        <v>8</v>
      </c>
      <c r="L52" s="19">
        <v>18</v>
      </c>
      <c r="M52" s="8">
        <f t="shared" si="2"/>
        <v>71</v>
      </c>
      <c r="N52" s="8">
        <f t="shared" si="3"/>
        <v>50</v>
      </c>
      <c r="O52" s="8">
        <v>38</v>
      </c>
      <c r="P52" s="8">
        <v>2</v>
      </c>
      <c r="Q52" s="8">
        <v>5</v>
      </c>
      <c r="R52" s="19">
        <v>5</v>
      </c>
      <c r="S52" s="9">
        <f>(H52*1.5+1.8*I52+1.2*J52+K52+L52)/'П 1'!C49</f>
        <v>1.575206611570248</v>
      </c>
      <c r="T52" s="19">
        <v>8</v>
      </c>
      <c r="U52" s="19">
        <v>0</v>
      </c>
      <c r="V52" s="19">
        <v>3</v>
      </c>
      <c r="W52" s="19">
        <v>13</v>
      </c>
      <c r="X52" s="8">
        <f t="shared" si="4"/>
        <v>24</v>
      </c>
      <c r="Y52" s="8">
        <f t="shared" si="0"/>
        <v>50</v>
      </c>
      <c r="Z52" s="20">
        <f t="shared" si="5"/>
        <v>0.48</v>
      </c>
      <c r="AA52" s="21">
        <f t="shared" si="6"/>
        <v>41</v>
      </c>
      <c r="AB52" s="8">
        <f t="shared" si="7"/>
        <v>80</v>
      </c>
      <c r="AC52" s="72">
        <f t="shared" si="8"/>
        <v>121</v>
      </c>
      <c r="AD52" s="64">
        <f t="shared" si="9"/>
        <v>70</v>
      </c>
    </row>
    <row r="53" spans="1:30" ht="12.75">
      <c r="A53" s="1">
        <v>42</v>
      </c>
      <c r="B53" s="2" t="s">
        <v>41</v>
      </c>
      <c r="C53" s="18">
        <v>2</v>
      </c>
      <c r="D53" s="18">
        <v>0</v>
      </c>
      <c r="E53" s="18">
        <v>1</v>
      </c>
      <c r="F53" s="18">
        <v>0</v>
      </c>
      <c r="G53" s="8">
        <f t="shared" si="1"/>
        <v>3</v>
      </c>
      <c r="H53" s="8">
        <v>6</v>
      </c>
      <c r="I53" s="8">
        <v>1</v>
      </c>
      <c r="J53" s="8"/>
      <c r="K53" s="8"/>
      <c r="L53" s="19"/>
      <c r="M53" s="8">
        <f t="shared" si="2"/>
        <v>7</v>
      </c>
      <c r="N53" s="8">
        <f t="shared" si="3"/>
        <v>3</v>
      </c>
      <c r="O53" s="8">
        <v>3</v>
      </c>
      <c r="P53" s="8"/>
      <c r="Q53" s="8"/>
      <c r="R53" s="19"/>
      <c r="S53" s="9">
        <f>(H53*1.5+1.8*I53+1.2*J53+K53+L53)/'П 1'!C50</f>
        <v>0.3612536656891496</v>
      </c>
      <c r="T53" s="19">
        <v>6</v>
      </c>
      <c r="U53" s="19">
        <v>0</v>
      </c>
      <c r="V53" s="19">
        <v>1</v>
      </c>
      <c r="W53" s="19">
        <v>0</v>
      </c>
      <c r="X53" s="8">
        <f t="shared" si="4"/>
        <v>7</v>
      </c>
      <c r="Y53" s="8">
        <f t="shared" si="0"/>
        <v>7</v>
      </c>
      <c r="Z53" s="20">
        <f t="shared" si="5"/>
        <v>1</v>
      </c>
      <c r="AA53" s="21">
        <f t="shared" si="6"/>
        <v>80</v>
      </c>
      <c r="AB53" s="8">
        <f t="shared" si="7"/>
        <v>10</v>
      </c>
      <c r="AC53" s="72">
        <f t="shared" si="8"/>
        <v>90</v>
      </c>
      <c r="AD53" s="64">
        <f t="shared" si="9"/>
        <v>55</v>
      </c>
    </row>
    <row r="54" spans="1:30" ht="12.75">
      <c r="A54" s="1">
        <v>43</v>
      </c>
      <c r="B54" s="2" t="s">
        <v>42</v>
      </c>
      <c r="C54" s="18">
        <v>2</v>
      </c>
      <c r="D54" s="18">
        <v>0</v>
      </c>
      <c r="E54" s="18">
        <v>0</v>
      </c>
      <c r="F54" s="18">
        <v>0</v>
      </c>
      <c r="G54" s="8">
        <f t="shared" si="1"/>
        <v>2</v>
      </c>
      <c r="H54" s="8">
        <v>4</v>
      </c>
      <c r="I54" s="8"/>
      <c r="J54" s="8"/>
      <c r="K54" s="8">
        <v>1</v>
      </c>
      <c r="L54" s="19">
        <v>4</v>
      </c>
      <c r="M54" s="8">
        <f t="shared" si="2"/>
        <v>9</v>
      </c>
      <c r="N54" s="8">
        <f t="shared" si="3"/>
        <v>1</v>
      </c>
      <c r="O54" s="8">
        <v>0</v>
      </c>
      <c r="P54" s="8"/>
      <c r="Q54" s="8"/>
      <c r="R54" s="19">
        <v>1</v>
      </c>
      <c r="S54" s="9">
        <f>(H54*1.5+1.8*I54+1.2*J54+K54+L54)/'П 1'!C51</f>
        <v>0.9166666666666666</v>
      </c>
      <c r="T54" s="19">
        <v>5</v>
      </c>
      <c r="U54" s="19">
        <v>0</v>
      </c>
      <c r="V54" s="19">
        <v>1</v>
      </c>
      <c r="W54" s="19">
        <v>4</v>
      </c>
      <c r="X54" s="8">
        <f t="shared" si="4"/>
        <v>10</v>
      </c>
      <c r="Y54" s="8">
        <f t="shared" si="0"/>
        <v>10</v>
      </c>
      <c r="Z54" s="20">
        <f t="shared" si="5"/>
        <v>1</v>
      </c>
      <c r="AA54" s="21">
        <f t="shared" si="6"/>
        <v>65</v>
      </c>
      <c r="AB54" s="8">
        <f t="shared" si="7"/>
        <v>10</v>
      </c>
      <c r="AC54" s="72">
        <f t="shared" si="8"/>
        <v>75</v>
      </c>
      <c r="AD54" s="64">
        <f t="shared" si="9"/>
        <v>39</v>
      </c>
    </row>
    <row r="55" spans="1:30" ht="12.75">
      <c r="A55" s="1">
        <v>44</v>
      </c>
      <c r="B55" s="2" t="s">
        <v>43</v>
      </c>
      <c r="C55" s="18">
        <v>21</v>
      </c>
      <c r="D55" s="18">
        <v>5</v>
      </c>
      <c r="E55" s="18">
        <v>3</v>
      </c>
      <c r="F55" s="18">
        <v>3</v>
      </c>
      <c r="G55" s="8">
        <f t="shared" si="1"/>
        <v>32</v>
      </c>
      <c r="H55" s="8">
        <v>82</v>
      </c>
      <c r="I55" s="8"/>
      <c r="J55" s="8"/>
      <c r="K55" s="8">
        <v>25</v>
      </c>
      <c r="L55" s="19">
        <v>6</v>
      </c>
      <c r="M55" s="8">
        <f t="shared" si="2"/>
        <v>113</v>
      </c>
      <c r="N55" s="8">
        <f t="shared" si="3"/>
        <v>23</v>
      </c>
      <c r="O55" s="8">
        <v>4</v>
      </c>
      <c r="P55" s="8"/>
      <c r="Q55" s="8">
        <v>18</v>
      </c>
      <c r="R55" s="19">
        <v>1</v>
      </c>
      <c r="S55" s="9">
        <f>(H55*1.5+1.8*I55+1.2*J55+K55+L55)/'П 1'!C52</f>
        <v>2.75</v>
      </c>
      <c r="T55" s="19">
        <v>83</v>
      </c>
      <c r="U55" s="19">
        <v>0</v>
      </c>
      <c r="V55" s="19">
        <v>7</v>
      </c>
      <c r="W55" s="19">
        <v>5</v>
      </c>
      <c r="X55" s="8">
        <f t="shared" si="4"/>
        <v>95</v>
      </c>
      <c r="Y55" s="8">
        <f t="shared" si="0"/>
        <v>122</v>
      </c>
      <c r="Z55" s="20">
        <f t="shared" si="5"/>
        <v>0.7786885245901639</v>
      </c>
      <c r="AA55" s="21">
        <f t="shared" si="6"/>
        <v>20</v>
      </c>
      <c r="AB55" s="8">
        <f t="shared" si="7"/>
        <v>67</v>
      </c>
      <c r="AC55" s="72">
        <f t="shared" si="8"/>
        <v>87</v>
      </c>
      <c r="AD55" s="64">
        <f t="shared" si="9"/>
        <v>52</v>
      </c>
    </row>
    <row r="56" spans="1:30" ht="12.75">
      <c r="A56" s="1">
        <v>45</v>
      </c>
      <c r="B56" s="2" t="s">
        <v>44</v>
      </c>
      <c r="C56" s="18">
        <v>2</v>
      </c>
      <c r="D56" s="18">
        <v>0</v>
      </c>
      <c r="E56" s="18">
        <v>0</v>
      </c>
      <c r="F56" s="18">
        <v>2</v>
      </c>
      <c r="G56" s="8">
        <f t="shared" si="1"/>
        <v>4</v>
      </c>
      <c r="H56" s="8">
        <v>27</v>
      </c>
      <c r="I56" s="8">
        <v>2</v>
      </c>
      <c r="J56" s="8"/>
      <c r="K56" s="8">
        <v>1</v>
      </c>
      <c r="L56" s="19">
        <v>8</v>
      </c>
      <c r="M56" s="8">
        <f t="shared" si="2"/>
        <v>38</v>
      </c>
      <c r="N56" s="8">
        <f t="shared" si="3"/>
        <v>13</v>
      </c>
      <c r="O56" s="8">
        <v>11</v>
      </c>
      <c r="P56" s="8"/>
      <c r="Q56" s="8"/>
      <c r="R56" s="19">
        <v>2</v>
      </c>
      <c r="S56" s="9">
        <f>(H56*1.5+1.8*I56+1.2*J56+K56+L56)/'П 1'!C53</f>
        <v>2.794736842105263</v>
      </c>
      <c r="T56" s="19">
        <v>20</v>
      </c>
      <c r="U56" s="19">
        <v>0</v>
      </c>
      <c r="V56" s="19">
        <v>1</v>
      </c>
      <c r="W56" s="19">
        <v>8</v>
      </c>
      <c r="X56" s="8">
        <f t="shared" si="4"/>
        <v>29</v>
      </c>
      <c r="Y56" s="8">
        <f t="shared" si="0"/>
        <v>29</v>
      </c>
      <c r="Z56" s="20">
        <f t="shared" si="5"/>
        <v>1</v>
      </c>
      <c r="AA56" s="21">
        <f t="shared" si="6"/>
        <v>19</v>
      </c>
      <c r="AB56" s="8">
        <f t="shared" si="7"/>
        <v>10</v>
      </c>
      <c r="AC56" s="72">
        <f t="shared" si="8"/>
        <v>29</v>
      </c>
      <c r="AD56" s="64">
        <f t="shared" si="9"/>
        <v>3</v>
      </c>
    </row>
    <row r="57" spans="1:30" ht="12.75">
      <c r="A57" s="1">
        <v>46</v>
      </c>
      <c r="B57" s="2" t="s">
        <v>45</v>
      </c>
      <c r="C57" s="18">
        <v>12</v>
      </c>
      <c r="D57" s="18">
        <v>0</v>
      </c>
      <c r="E57" s="18">
        <v>0</v>
      </c>
      <c r="F57" s="18">
        <v>0</v>
      </c>
      <c r="G57" s="8">
        <f t="shared" si="1"/>
        <v>12</v>
      </c>
      <c r="H57" s="8">
        <v>48</v>
      </c>
      <c r="I57" s="8">
        <v>7</v>
      </c>
      <c r="J57" s="8"/>
      <c r="K57" s="8">
        <v>2</v>
      </c>
      <c r="L57" s="19"/>
      <c r="M57" s="8">
        <f t="shared" si="2"/>
        <v>57</v>
      </c>
      <c r="N57" s="8">
        <f t="shared" si="3"/>
        <v>6</v>
      </c>
      <c r="O57" s="8">
        <v>6</v>
      </c>
      <c r="P57" s="8"/>
      <c r="Q57" s="8"/>
      <c r="R57" s="19"/>
      <c r="S57" s="9">
        <f>(H57*1.5+1.8*I57+1.2*J57+K57+L57)/'П 1'!C54</f>
        <v>1.6980392156862745</v>
      </c>
      <c r="T57" s="19">
        <v>56</v>
      </c>
      <c r="U57" s="19">
        <v>0</v>
      </c>
      <c r="V57" s="19">
        <v>2</v>
      </c>
      <c r="W57" s="19">
        <v>0</v>
      </c>
      <c r="X57" s="8">
        <f t="shared" si="4"/>
        <v>58</v>
      </c>
      <c r="Y57" s="8">
        <f t="shared" si="0"/>
        <v>63</v>
      </c>
      <c r="Z57" s="20">
        <f t="shared" si="5"/>
        <v>0.9206349206349206</v>
      </c>
      <c r="AA57" s="21">
        <f t="shared" si="6"/>
        <v>35</v>
      </c>
      <c r="AB57" s="8">
        <f t="shared" si="7"/>
        <v>50</v>
      </c>
      <c r="AC57" s="72">
        <f t="shared" si="8"/>
        <v>85</v>
      </c>
      <c r="AD57" s="64">
        <f t="shared" si="9"/>
        <v>50</v>
      </c>
    </row>
    <row r="58" spans="1:30" ht="12.75">
      <c r="A58" s="1">
        <v>47</v>
      </c>
      <c r="B58" s="2" t="s">
        <v>46</v>
      </c>
      <c r="C58" s="18">
        <v>6</v>
      </c>
      <c r="D58" s="18">
        <v>0</v>
      </c>
      <c r="E58" s="18">
        <v>1</v>
      </c>
      <c r="F58" s="18">
        <v>0</v>
      </c>
      <c r="G58" s="8">
        <f t="shared" si="1"/>
        <v>7</v>
      </c>
      <c r="H58" s="8">
        <v>8</v>
      </c>
      <c r="I58" s="8">
        <v>1</v>
      </c>
      <c r="J58" s="8"/>
      <c r="K58" s="8">
        <v>1</v>
      </c>
      <c r="L58" s="19">
        <v>7</v>
      </c>
      <c r="M58" s="8">
        <f t="shared" si="2"/>
        <v>17</v>
      </c>
      <c r="N58" s="8">
        <f t="shared" si="3"/>
        <v>1</v>
      </c>
      <c r="O58" s="8">
        <v>1</v>
      </c>
      <c r="P58" s="8"/>
      <c r="Q58" s="8"/>
      <c r="R58" s="19"/>
      <c r="S58" s="9">
        <f>(H58*1.5+1.8*I58+1.2*J58+K58+L58)/'П 1'!C55</f>
        <v>0.5190476190476191</v>
      </c>
      <c r="T58" s="19">
        <v>9</v>
      </c>
      <c r="U58" s="19">
        <v>0</v>
      </c>
      <c r="V58" s="19">
        <v>1</v>
      </c>
      <c r="W58" s="19">
        <v>7</v>
      </c>
      <c r="X58" s="8">
        <f t="shared" si="4"/>
        <v>17</v>
      </c>
      <c r="Y58" s="8">
        <f t="shared" si="0"/>
        <v>23</v>
      </c>
      <c r="Z58" s="20">
        <f t="shared" si="5"/>
        <v>0.7391304347826086</v>
      </c>
      <c r="AA58" s="21">
        <f t="shared" si="6"/>
        <v>75</v>
      </c>
      <c r="AB58" s="8">
        <f t="shared" si="7"/>
        <v>70</v>
      </c>
      <c r="AC58" s="72">
        <f t="shared" si="8"/>
        <v>145</v>
      </c>
      <c r="AD58" s="64">
        <f t="shared" si="9"/>
        <v>77</v>
      </c>
    </row>
    <row r="59" spans="1:30" ht="12.75">
      <c r="A59" s="1">
        <v>48</v>
      </c>
      <c r="B59" s="2" t="s">
        <v>47</v>
      </c>
      <c r="C59" s="18">
        <v>1</v>
      </c>
      <c r="D59" s="18">
        <v>0</v>
      </c>
      <c r="E59" s="18">
        <v>0</v>
      </c>
      <c r="F59" s="18">
        <v>0</v>
      </c>
      <c r="G59" s="8">
        <f t="shared" si="1"/>
        <v>1</v>
      </c>
      <c r="H59" s="8">
        <v>15</v>
      </c>
      <c r="I59" s="8">
        <v>2</v>
      </c>
      <c r="J59" s="8">
        <v>14</v>
      </c>
      <c r="K59" s="8">
        <v>2</v>
      </c>
      <c r="L59" s="19">
        <v>14</v>
      </c>
      <c r="M59" s="8">
        <f t="shared" si="2"/>
        <v>47</v>
      </c>
      <c r="N59" s="8">
        <f t="shared" si="3"/>
        <v>0</v>
      </c>
      <c r="O59" s="8">
        <v>0</v>
      </c>
      <c r="P59" s="8"/>
      <c r="Q59" s="8"/>
      <c r="R59" s="19"/>
      <c r="S59" s="9">
        <f>(H59*1.5+1.8*I59+1.2*J59+K59+L59)/'П 1'!C56</f>
        <v>1.55</v>
      </c>
      <c r="T59" s="19">
        <v>17</v>
      </c>
      <c r="U59" s="19">
        <v>14</v>
      </c>
      <c r="V59" s="19">
        <v>2</v>
      </c>
      <c r="W59" s="19">
        <v>14</v>
      </c>
      <c r="X59" s="8">
        <f t="shared" si="4"/>
        <v>47</v>
      </c>
      <c r="Y59" s="8">
        <f t="shared" si="0"/>
        <v>48</v>
      </c>
      <c r="Z59" s="20">
        <f t="shared" si="5"/>
        <v>0.9791666666666666</v>
      </c>
      <c r="AA59" s="21">
        <f t="shared" si="6"/>
        <v>42</v>
      </c>
      <c r="AB59" s="8">
        <f t="shared" si="7"/>
        <v>31</v>
      </c>
      <c r="AC59" s="72">
        <f t="shared" si="8"/>
        <v>73</v>
      </c>
      <c r="AD59" s="64">
        <f t="shared" si="9"/>
        <v>38</v>
      </c>
    </row>
    <row r="60" spans="1:30" ht="12.75">
      <c r="A60" s="1">
        <v>49</v>
      </c>
      <c r="B60" s="2" t="s">
        <v>48</v>
      </c>
      <c r="C60" s="18">
        <v>1</v>
      </c>
      <c r="D60" s="18">
        <v>0</v>
      </c>
      <c r="E60" s="18">
        <v>0</v>
      </c>
      <c r="F60" s="18">
        <v>2</v>
      </c>
      <c r="G60" s="8">
        <f t="shared" si="1"/>
        <v>3</v>
      </c>
      <c r="H60" s="8">
        <v>10</v>
      </c>
      <c r="I60" s="8">
        <v>2</v>
      </c>
      <c r="J60" s="8">
        <v>1</v>
      </c>
      <c r="K60" s="8">
        <v>1</v>
      </c>
      <c r="L60" s="19">
        <v>3</v>
      </c>
      <c r="M60" s="8">
        <f t="shared" si="2"/>
        <v>17</v>
      </c>
      <c r="N60" s="8">
        <f t="shared" si="3"/>
        <v>0</v>
      </c>
      <c r="O60" s="8">
        <v>0</v>
      </c>
      <c r="P60" s="8"/>
      <c r="Q60" s="8"/>
      <c r="R60" s="19"/>
      <c r="S60" s="9">
        <f>(H60*1.5+1.8*I60+1.2*J60+K60+L60)/'П 1'!C57</f>
        <v>1.0347826086956522</v>
      </c>
      <c r="T60" s="19">
        <v>13</v>
      </c>
      <c r="U60" s="19">
        <v>1</v>
      </c>
      <c r="V60" s="19">
        <v>1</v>
      </c>
      <c r="W60" s="19">
        <v>5</v>
      </c>
      <c r="X60" s="8">
        <f t="shared" si="4"/>
        <v>20</v>
      </c>
      <c r="Y60" s="8">
        <f t="shared" si="0"/>
        <v>20</v>
      </c>
      <c r="Z60" s="20">
        <f t="shared" si="5"/>
        <v>1</v>
      </c>
      <c r="AA60" s="21">
        <f t="shared" si="6"/>
        <v>57</v>
      </c>
      <c r="AB60" s="8">
        <f t="shared" si="7"/>
        <v>10</v>
      </c>
      <c r="AC60" s="72">
        <f t="shared" si="8"/>
        <v>67</v>
      </c>
      <c r="AD60" s="64">
        <f t="shared" si="9"/>
        <v>33</v>
      </c>
    </row>
    <row r="61" spans="1:30" ht="12.75">
      <c r="A61" s="1">
        <v>50</v>
      </c>
      <c r="B61" s="2" t="s">
        <v>49</v>
      </c>
      <c r="C61" s="18">
        <v>1</v>
      </c>
      <c r="D61" s="18">
        <v>0</v>
      </c>
      <c r="E61" s="18">
        <v>0</v>
      </c>
      <c r="F61" s="18">
        <v>0</v>
      </c>
      <c r="G61" s="8">
        <f t="shared" si="1"/>
        <v>1</v>
      </c>
      <c r="H61" s="8">
        <v>11</v>
      </c>
      <c r="I61" s="8">
        <v>2</v>
      </c>
      <c r="J61" s="8"/>
      <c r="K61" s="8"/>
      <c r="L61" s="19"/>
      <c r="M61" s="8">
        <f t="shared" si="2"/>
        <v>13</v>
      </c>
      <c r="N61" s="8">
        <f t="shared" si="3"/>
        <v>0</v>
      </c>
      <c r="O61" s="8">
        <v>0</v>
      </c>
      <c r="P61" s="8"/>
      <c r="Q61" s="8"/>
      <c r="R61" s="19"/>
      <c r="S61" s="9">
        <f>(H61*1.5+1.8*I61+1.2*J61+K61+L61)/'П 1'!C58</f>
        <v>0.8375</v>
      </c>
      <c r="T61" s="19">
        <v>14</v>
      </c>
      <c r="U61" s="19">
        <v>0</v>
      </c>
      <c r="V61" s="19">
        <v>0</v>
      </c>
      <c r="W61" s="19">
        <v>0</v>
      </c>
      <c r="X61" s="8">
        <f t="shared" si="4"/>
        <v>14</v>
      </c>
      <c r="Y61" s="8">
        <f t="shared" si="0"/>
        <v>14</v>
      </c>
      <c r="Z61" s="20">
        <f t="shared" si="5"/>
        <v>1</v>
      </c>
      <c r="AA61" s="21">
        <f t="shared" si="6"/>
        <v>69</v>
      </c>
      <c r="AB61" s="8">
        <f t="shared" si="7"/>
        <v>10</v>
      </c>
      <c r="AC61" s="72">
        <f t="shared" si="8"/>
        <v>79</v>
      </c>
      <c r="AD61" s="64">
        <f t="shared" si="9"/>
        <v>42</v>
      </c>
    </row>
    <row r="62" spans="1:30" ht="12.75">
      <c r="A62" s="1">
        <v>51</v>
      </c>
      <c r="B62" s="2" t="s">
        <v>50</v>
      </c>
      <c r="C62" s="18">
        <v>19</v>
      </c>
      <c r="D62" s="18">
        <v>0</v>
      </c>
      <c r="E62" s="18">
        <v>2</v>
      </c>
      <c r="F62" s="18">
        <v>3</v>
      </c>
      <c r="G62" s="8">
        <f t="shared" si="1"/>
        <v>24</v>
      </c>
      <c r="H62" s="8">
        <v>56</v>
      </c>
      <c r="I62" s="8">
        <v>12</v>
      </c>
      <c r="J62" s="8"/>
      <c r="K62" s="8">
        <v>8</v>
      </c>
      <c r="L62" s="19">
        <v>31</v>
      </c>
      <c r="M62" s="8">
        <f t="shared" si="2"/>
        <v>107</v>
      </c>
      <c r="N62" s="8">
        <f t="shared" si="3"/>
        <v>12</v>
      </c>
      <c r="O62" s="8">
        <v>11</v>
      </c>
      <c r="P62" s="8"/>
      <c r="Q62" s="8"/>
      <c r="R62" s="19">
        <v>1</v>
      </c>
      <c r="S62" s="9">
        <f>(H62*1.5+1.8*I62+1.2*J62+K62+L62)/'П 1'!C59</f>
        <v>3.2133333333333334</v>
      </c>
      <c r="T62" s="19">
        <v>73</v>
      </c>
      <c r="U62" s="19">
        <v>0</v>
      </c>
      <c r="V62" s="19">
        <v>9</v>
      </c>
      <c r="W62" s="19">
        <v>30</v>
      </c>
      <c r="X62" s="8">
        <f t="shared" si="4"/>
        <v>112</v>
      </c>
      <c r="Y62" s="8">
        <f t="shared" si="0"/>
        <v>119</v>
      </c>
      <c r="Z62" s="20">
        <f t="shared" si="5"/>
        <v>0.9411764705882353</v>
      </c>
      <c r="AA62" s="21">
        <f t="shared" si="6"/>
        <v>14</v>
      </c>
      <c r="AB62" s="8">
        <f t="shared" si="7"/>
        <v>45</v>
      </c>
      <c r="AC62" s="72">
        <f t="shared" si="8"/>
        <v>59</v>
      </c>
      <c r="AD62" s="64">
        <f t="shared" si="9"/>
        <v>24</v>
      </c>
    </row>
    <row r="63" spans="1:30" ht="12.75">
      <c r="A63" s="1">
        <v>52</v>
      </c>
      <c r="B63" s="2" t="s">
        <v>51</v>
      </c>
      <c r="C63" s="18">
        <v>9</v>
      </c>
      <c r="D63" s="18">
        <v>0</v>
      </c>
      <c r="E63" s="18">
        <v>0</v>
      </c>
      <c r="F63" s="18">
        <v>0</v>
      </c>
      <c r="G63" s="8">
        <f t="shared" si="1"/>
        <v>9</v>
      </c>
      <c r="H63" s="8">
        <v>39</v>
      </c>
      <c r="I63" s="8"/>
      <c r="J63" s="8"/>
      <c r="K63" s="8">
        <v>8</v>
      </c>
      <c r="L63" s="19">
        <v>1</v>
      </c>
      <c r="M63" s="8">
        <f t="shared" si="2"/>
        <v>48</v>
      </c>
      <c r="N63" s="8">
        <f t="shared" si="3"/>
        <v>14</v>
      </c>
      <c r="O63" s="8">
        <v>8</v>
      </c>
      <c r="P63" s="8"/>
      <c r="Q63" s="8">
        <v>5</v>
      </c>
      <c r="R63" s="19">
        <v>1</v>
      </c>
      <c r="S63" s="9">
        <f>(H63*1.5+1.8*I63+1.2*J63+K63+L63)/'П 1'!C60</f>
        <v>1.8161211853162318</v>
      </c>
      <c r="T63" s="19">
        <v>38</v>
      </c>
      <c r="U63" s="19">
        <v>0</v>
      </c>
      <c r="V63" s="19">
        <v>3</v>
      </c>
      <c r="W63" s="19">
        <v>0</v>
      </c>
      <c r="X63" s="8">
        <f t="shared" si="4"/>
        <v>41</v>
      </c>
      <c r="Y63" s="8">
        <f t="shared" si="0"/>
        <v>43</v>
      </c>
      <c r="Z63" s="20">
        <f t="shared" si="5"/>
        <v>0.9534883720930233</v>
      </c>
      <c r="AA63" s="21">
        <f t="shared" si="6"/>
        <v>32</v>
      </c>
      <c r="AB63" s="8">
        <f t="shared" si="7"/>
        <v>43</v>
      </c>
      <c r="AC63" s="72">
        <f t="shared" si="8"/>
        <v>75</v>
      </c>
      <c r="AD63" s="64">
        <f t="shared" si="9"/>
        <v>39</v>
      </c>
    </row>
    <row r="64" spans="1:30" ht="12.75">
      <c r="A64" s="1">
        <v>53</v>
      </c>
      <c r="B64" s="2" t="s">
        <v>52</v>
      </c>
      <c r="C64" s="18">
        <v>11</v>
      </c>
      <c r="D64" s="18">
        <v>0</v>
      </c>
      <c r="E64" s="18">
        <v>0</v>
      </c>
      <c r="F64" s="18">
        <v>0</v>
      </c>
      <c r="G64" s="8">
        <f t="shared" si="1"/>
        <v>11</v>
      </c>
      <c r="H64" s="8">
        <v>10</v>
      </c>
      <c r="I64" s="8"/>
      <c r="J64" s="8">
        <v>1</v>
      </c>
      <c r="K64" s="8">
        <v>1</v>
      </c>
      <c r="L64" s="19"/>
      <c r="M64" s="8">
        <f t="shared" si="2"/>
        <v>12</v>
      </c>
      <c r="N64" s="8">
        <f t="shared" si="3"/>
        <v>1</v>
      </c>
      <c r="O64" s="8">
        <v>1</v>
      </c>
      <c r="P64" s="8"/>
      <c r="Q64" s="8"/>
      <c r="R64" s="19"/>
      <c r="S64" s="9">
        <f>(H64*1.5+1.8*I64+1.2*J64+K64+L64)/'П 1'!C61</f>
        <v>0.9555555555555555</v>
      </c>
      <c r="T64" s="19">
        <v>11</v>
      </c>
      <c r="U64" s="19">
        <v>1</v>
      </c>
      <c r="V64" s="19">
        <v>1</v>
      </c>
      <c r="W64" s="19">
        <v>0</v>
      </c>
      <c r="X64" s="8">
        <f t="shared" si="4"/>
        <v>13</v>
      </c>
      <c r="Y64" s="8">
        <f t="shared" si="0"/>
        <v>22</v>
      </c>
      <c r="Z64" s="20">
        <f t="shared" si="5"/>
        <v>0.5909090909090909</v>
      </c>
      <c r="AA64" s="21">
        <f t="shared" si="6"/>
        <v>63</v>
      </c>
      <c r="AB64" s="8">
        <f t="shared" si="7"/>
        <v>78</v>
      </c>
      <c r="AC64" s="72">
        <f t="shared" si="8"/>
        <v>141</v>
      </c>
      <c r="AD64" s="64">
        <f t="shared" si="9"/>
        <v>76</v>
      </c>
    </row>
    <row r="65" spans="1:30" ht="12.75">
      <c r="A65" s="1">
        <v>54</v>
      </c>
      <c r="B65" s="2" t="s">
        <v>53</v>
      </c>
      <c r="C65" s="18">
        <v>1</v>
      </c>
      <c r="D65" s="18">
        <v>0</v>
      </c>
      <c r="E65" s="18">
        <v>2</v>
      </c>
      <c r="F65" s="18">
        <v>0</v>
      </c>
      <c r="G65" s="8">
        <f t="shared" si="1"/>
        <v>3</v>
      </c>
      <c r="H65" s="8">
        <v>39</v>
      </c>
      <c r="I65" s="8">
        <v>3</v>
      </c>
      <c r="J65" s="8"/>
      <c r="K65" s="8">
        <v>6</v>
      </c>
      <c r="L65" s="19">
        <v>3</v>
      </c>
      <c r="M65" s="8">
        <f t="shared" si="2"/>
        <v>51</v>
      </c>
      <c r="N65" s="8">
        <f t="shared" si="3"/>
        <v>9</v>
      </c>
      <c r="O65" s="8">
        <v>7</v>
      </c>
      <c r="P65" s="8"/>
      <c r="Q65" s="8">
        <v>2</v>
      </c>
      <c r="R65" s="19"/>
      <c r="S65" s="9">
        <f>(H65*1.5+1.8*I65+1.2*J65+K65+L65)/'П 1'!C62</f>
        <v>1.256896551724138</v>
      </c>
      <c r="T65" s="19">
        <v>36</v>
      </c>
      <c r="U65" s="19">
        <v>0</v>
      </c>
      <c r="V65" s="19">
        <v>6</v>
      </c>
      <c r="W65" s="19">
        <v>2</v>
      </c>
      <c r="X65" s="8">
        <f t="shared" si="4"/>
        <v>44</v>
      </c>
      <c r="Y65" s="8">
        <f t="shared" si="0"/>
        <v>45</v>
      </c>
      <c r="Z65" s="20">
        <f t="shared" si="5"/>
        <v>0.9777777777777777</v>
      </c>
      <c r="AA65" s="21">
        <f t="shared" si="6"/>
        <v>50</v>
      </c>
      <c r="AB65" s="8">
        <f t="shared" si="7"/>
        <v>32</v>
      </c>
      <c r="AC65" s="72">
        <f t="shared" si="8"/>
        <v>82</v>
      </c>
      <c r="AD65" s="64">
        <f t="shared" si="9"/>
        <v>47</v>
      </c>
    </row>
    <row r="66" spans="1:30" ht="12.75">
      <c r="A66" s="1">
        <v>55</v>
      </c>
      <c r="B66" s="2" t="s">
        <v>54</v>
      </c>
      <c r="C66" s="18">
        <v>1</v>
      </c>
      <c r="D66" s="18">
        <v>0</v>
      </c>
      <c r="E66" s="18">
        <v>0</v>
      </c>
      <c r="F66" s="18">
        <v>2</v>
      </c>
      <c r="G66" s="8">
        <f t="shared" si="1"/>
        <v>3</v>
      </c>
      <c r="H66" s="8">
        <v>6</v>
      </c>
      <c r="I66" s="8">
        <v>1</v>
      </c>
      <c r="J66" s="8">
        <v>1</v>
      </c>
      <c r="K66" s="8">
        <v>5</v>
      </c>
      <c r="L66" s="19">
        <v>14</v>
      </c>
      <c r="M66" s="8">
        <f t="shared" si="2"/>
        <v>27</v>
      </c>
      <c r="N66" s="8">
        <f t="shared" si="3"/>
        <v>4</v>
      </c>
      <c r="O66" s="8">
        <v>1</v>
      </c>
      <c r="P66" s="8"/>
      <c r="Q66" s="8"/>
      <c r="R66" s="19">
        <v>3</v>
      </c>
      <c r="S66" s="9">
        <f>(H66*1.5+1.8*I66+1.2*J66+K66+L66)/'П 1'!C63</f>
        <v>1.2916666666666667</v>
      </c>
      <c r="T66" s="19">
        <v>7</v>
      </c>
      <c r="U66" s="19">
        <v>1</v>
      </c>
      <c r="V66" s="19">
        <v>5</v>
      </c>
      <c r="W66" s="19">
        <v>13</v>
      </c>
      <c r="X66" s="8">
        <f t="shared" si="4"/>
        <v>26</v>
      </c>
      <c r="Y66" s="8">
        <f t="shared" si="0"/>
        <v>26</v>
      </c>
      <c r="Z66" s="20">
        <f t="shared" si="5"/>
        <v>1</v>
      </c>
      <c r="AA66" s="21">
        <f t="shared" si="6"/>
        <v>48</v>
      </c>
      <c r="AB66" s="8">
        <f t="shared" si="7"/>
        <v>10</v>
      </c>
      <c r="AC66" s="72">
        <f t="shared" si="8"/>
        <v>58</v>
      </c>
      <c r="AD66" s="64">
        <f t="shared" si="9"/>
        <v>21</v>
      </c>
    </row>
    <row r="67" spans="1:30" ht="12.75">
      <c r="A67" s="1">
        <v>56</v>
      </c>
      <c r="B67" s="2" t="s">
        <v>55</v>
      </c>
      <c r="C67" s="18">
        <v>8</v>
      </c>
      <c r="D67" s="18">
        <v>0</v>
      </c>
      <c r="E67" s="18">
        <v>1</v>
      </c>
      <c r="F67" s="18">
        <v>16</v>
      </c>
      <c r="G67" s="8">
        <f t="shared" si="1"/>
        <v>25</v>
      </c>
      <c r="H67" s="8">
        <v>21</v>
      </c>
      <c r="I67" s="8"/>
      <c r="J67" s="8"/>
      <c r="K67" s="8">
        <v>5</v>
      </c>
      <c r="L67" s="19">
        <v>25</v>
      </c>
      <c r="M67" s="8">
        <f t="shared" si="2"/>
        <v>51</v>
      </c>
      <c r="N67" s="8">
        <f t="shared" si="3"/>
        <v>13</v>
      </c>
      <c r="O67" s="8">
        <v>6</v>
      </c>
      <c r="P67" s="8"/>
      <c r="Q67" s="8">
        <v>4</v>
      </c>
      <c r="R67" s="19">
        <v>3</v>
      </c>
      <c r="S67" s="9">
        <f>(H67*1.5+1.8*I67+1.2*J67+K67+L67)/'П 1'!C64</f>
        <v>1.23</v>
      </c>
      <c r="T67" s="19">
        <v>23</v>
      </c>
      <c r="U67" s="19">
        <v>0</v>
      </c>
      <c r="V67" s="19">
        <v>2</v>
      </c>
      <c r="W67" s="19">
        <v>38</v>
      </c>
      <c r="X67" s="8">
        <f t="shared" si="4"/>
        <v>63</v>
      </c>
      <c r="Y67" s="8">
        <f t="shared" si="0"/>
        <v>63</v>
      </c>
      <c r="Z67" s="20">
        <f t="shared" si="5"/>
        <v>1</v>
      </c>
      <c r="AA67" s="21">
        <f t="shared" si="6"/>
        <v>51</v>
      </c>
      <c r="AB67" s="8">
        <f t="shared" si="7"/>
        <v>10</v>
      </c>
      <c r="AC67" s="72">
        <f t="shared" si="8"/>
        <v>61</v>
      </c>
      <c r="AD67" s="64">
        <f t="shared" si="9"/>
        <v>25</v>
      </c>
    </row>
    <row r="68" spans="1:30" ht="26.25">
      <c r="A68" s="1">
        <v>57</v>
      </c>
      <c r="B68" s="2" t="s">
        <v>56</v>
      </c>
      <c r="C68" s="18">
        <v>9</v>
      </c>
      <c r="D68" s="18">
        <v>2</v>
      </c>
      <c r="E68" s="18">
        <v>2</v>
      </c>
      <c r="F68" s="18">
        <v>3</v>
      </c>
      <c r="G68" s="8">
        <f t="shared" si="1"/>
        <v>16</v>
      </c>
      <c r="H68" s="8">
        <v>23</v>
      </c>
      <c r="I68" s="8">
        <v>14</v>
      </c>
      <c r="J68" s="8"/>
      <c r="K68" s="8">
        <v>3</v>
      </c>
      <c r="L68" s="19">
        <v>15</v>
      </c>
      <c r="M68" s="8">
        <f t="shared" si="2"/>
        <v>55</v>
      </c>
      <c r="N68" s="8">
        <f t="shared" si="3"/>
        <v>31</v>
      </c>
      <c r="O68" s="8">
        <v>23</v>
      </c>
      <c r="P68" s="8"/>
      <c r="Q68" s="8">
        <v>1</v>
      </c>
      <c r="R68" s="19">
        <v>7</v>
      </c>
      <c r="S68" s="9">
        <f>(H68*1.5+1.8*I68+1.2*J68+K68+L68)/'П 1'!C65</f>
        <v>0.8779661016949153</v>
      </c>
      <c r="T68" s="19">
        <v>19</v>
      </c>
      <c r="U68" s="19">
        <v>2</v>
      </c>
      <c r="V68" s="19">
        <v>4</v>
      </c>
      <c r="W68" s="19">
        <v>8</v>
      </c>
      <c r="X68" s="8">
        <f t="shared" si="4"/>
        <v>33</v>
      </c>
      <c r="Y68" s="8">
        <f t="shared" si="0"/>
        <v>40</v>
      </c>
      <c r="Z68" s="20">
        <f t="shared" si="5"/>
        <v>0.825</v>
      </c>
      <c r="AA68" s="21">
        <f t="shared" si="6"/>
        <v>67</v>
      </c>
      <c r="AB68" s="8">
        <f t="shared" si="7"/>
        <v>66</v>
      </c>
      <c r="AC68" s="72">
        <f t="shared" si="8"/>
        <v>133</v>
      </c>
      <c r="AD68" s="64">
        <f t="shared" si="9"/>
        <v>73</v>
      </c>
    </row>
    <row r="69" spans="1:30" ht="12.75">
      <c r="A69" s="1">
        <v>58</v>
      </c>
      <c r="B69" s="2" t="s">
        <v>57</v>
      </c>
      <c r="C69" s="18">
        <v>12</v>
      </c>
      <c r="D69" s="18">
        <v>0</v>
      </c>
      <c r="E69" s="18">
        <v>0</v>
      </c>
      <c r="F69" s="18">
        <v>1</v>
      </c>
      <c r="G69" s="8">
        <f t="shared" si="1"/>
        <v>13</v>
      </c>
      <c r="H69" s="8">
        <v>8</v>
      </c>
      <c r="I69" s="8">
        <v>7</v>
      </c>
      <c r="J69" s="8"/>
      <c r="K69" s="8">
        <v>1</v>
      </c>
      <c r="L69" s="19">
        <v>12</v>
      </c>
      <c r="M69" s="8">
        <f t="shared" si="2"/>
        <v>28</v>
      </c>
      <c r="N69" s="8">
        <f t="shared" si="3"/>
        <v>6</v>
      </c>
      <c r="O69" s="8">
        <v>4</v>
      </c>
      <c r="P69" s="8"/>
      <c r="Q69" s="8">
        <v>1</v>
      </c>
      <c r="R69" s="19">
        <v>1</v>
      </c>
      <c r="S69" s="9">
        <f>(H69*1.5+1.8*I69+1.2*J69+K69+L69)/'П 1'!C66</f>
        <v>0.9641025641025641</v>
      </c>
      <c r="T69" s="19">
        <v>25</v>
      </c>
      <c r="U69" s="19">
        <v>0</v>
      </c>
      <c r="V69" s="19">
        <v>0</v>
      </c>
      <c r="W69" s="19">
        <v>12</v>
      </c>
      <c r="X69" s="8">
        <f t="shared" si="4"/>
        <v>37</v>
      </c>
      <c r="Y69" s="8">
        <f t="shared" si="0"/>
        <v>35</v>
      </c>
      <c r="Z69" s="20">
        <f t="shared" si="5"/>
        <v>1.0571428571428572</v>
      </c>
      <c r="AA69" s="21">
        <f t="shared" si="6"/>
        <v>61</v>
      </c>
      <c r="AB69" s="8">
        <f t="shared" si="7"/>
        <v>4</v>
      </c>
      <c r="AC69" s="72">
        <f t="shared" si="8"/>
        <v>65</v>
      </c>
      <c r="AD69" s="64">
        <f t="shared" si="9"/>
        <v>32</v>
      </c>
    </row>
    <row r="70" spans="1:30" ht="12.75">
      <c r="A70" s="1">
        <v>59</v>
      </c>
      <c r="B70" s="2" t="s">
        <v>58</v>
      </c>
      <c r="C70" s="18">
        <v>1</v>
      </c>
      <c r="D70" s="18">
        <v>0</v>
      </c>
      <c r="E70" s="18">
        <v>0</v>
      </c>
      <c r="F70" s="18">
        <v>0</v>
      </c>
      <c r="G70" s="8">
        <f t="shared" si="1"/>
        <v>1</v>
      </c>
      <c r="H70" s="8">
        <v>4</v>
      </c>
      <c r="I70" s="8">
        <v>3</v>
      </c>
      <c r="J70" s="8"/>
      <c r="K70" s="8">
        <v>1</v>
      </c>
      <c r="L70" s="19">
        <v>2</v>
      </c>
      <c r="M70" s="8">
        <f t="shared" si="2"/>
        <v>10</v>
      </c>
      <c r="N70" s="8">
        <f t="shared" si="3"/>
        <v>8</v>
      </c>
      <c r="O70" s="8">
        <v>6</v>
      </c>
      <c r="P70" s="8"/>
      <c r="Q70" s="8"/>
      <c r="R70" s="19">
        <v>2</v>
      </c>
      <c r="S70" s="9">
        <f>(H70*1.5+1.8*I70+1.2*J70+K70+L70)/'П 1'!C67</f>
        <v>0.7926406273563564</v>
      </c>
      <c r="T70" s="19">
        <v>2</v>
      </c>
      <c r="U70" s="19">
        <v>0</v>
      </c>
      <c r="V70" s="19">
        <v>1</v>
      </c>
      <c r="W70" s="19">
        <v>0</v>
      </c>
      <c r="X70" s="8">
        <f t="shared" si="4"/>
        <v>3</v>
      </c>
      <c r="Y70" s="8">
        <f t="shared" si="0"/>
        <v>3</v>
      </c>
      <c r="Z70" s="20">
        <f t="shared" si="5"/>
        <v>1</v>
      </c>
      <c r="AA70" s="21">
        <f t="shared" si="6"/>
        <v>71</v>
      </c>
      <c r="AB70" s="8">
        <f t="shared" si="7"/>
        <v>10</v>
      </c>
      <c r="AC70" s="72">
        <f t="shared" si="8"/>
        <v>81</v>
      </c>
      <c r="AD70" s="64">
        <f t="shared" si="9"/>
        <v>46</v>
      </c>
    </row>
    <row r="71" spans="1:30" ht="12.75">
      <c r="A71" s="1">
        <v>60</v>
      </c>
      <c r="B71" s="2" t="s">
        <v>59</v>
      </c>
      <c r="C71" s="18">
        <v>21</v>
      </c>
      <c r="D71" s="18">
        <v>2</v>
      </c>
      <c r="E71" s="18">
        <v>1</v>
      </c>
      <c r="F71" s="18">
        <v>3</v>
      </c>
      <c r="G71" s="8">
        <f t="shared" si="1"/>
        <v>27</v>
      </c>
      <c r="H71" s="8">
        <v>54</v>
      </c>
      <c r="I71" s="8">
        <v>8</v>
      </c>
      <c r="J71" s="8"/>
      <c r="K71" s="8">
        <v>3</v>
      </c>
      <c r="L71" s="19">
        <v>2</v>
      </c>
      <c r="M71" s="8">
        <f t="shared" si="2"/>
        <v>67</v>
      </c>
      <c r="N71" s="8">
        <f t="shared" si="3"/>
        <v>31</v>
      </c>
      <c r="O71" s="8">
        <v>29</v>
      </c>
      <c r="P71" s="8"/>
      <c r="Q71" s="8">
        <v>2</v>
      </c>
      <c r="R71" s="19"/>
      <c r="S71" s="9">
        <f>(H71*1.5+1.8*I71+1.2*J71+K71+L71)/'П 1'!C68</f>
        <v>1.6193548387096774</v>
      </c>
      <c r="T71" s="19">
        <v>36</v>
      </c>
      <c r="U71" s="19">
        <v>1</v>
      </c>
      <c r="V71" s="19">
        <v>2</v>
      </c>
      <c r="W71" s="19">
        <v>2</v>
      </c>
      <c r="X71" s="8">
        <f t="shared" si="4"/>
        <v>41</v>
      </c>
      <c r="Y71" s="8">
        <f t="shared" si="0"/>
        <v>63</v>
      </c>
      <c r="Z71" s="20">
        <f t="shared" si="5"/>
        <v>0.6507936507936508</v>
      </c>
      <c r="AA71" s="21">
        <f t="shared" si="6"/>
        <v>40</v>
      </c>
      <c r="AB71" s="8">
        <f t="shared" si="7"/>
        <v>75</v>
      </c>
      <c r="AC71" s="72">
        <f t="shared" si="8"/>
        <v>115</v>
      </c>
      <c r="AD71" s="64">
        <f t="shared" si="9"/>
        <v>67</v>
      </c>
    </row>
    <row r="72" spans="1:30" ht="26.25">
      <c r="A72" s="1">
        <v>61</v>
      </c>
      <c r="B72" s="2" t="s">
        <v>60</v>
      </c>
      <c r="C72" s="18">
        <v>3</v>
      </c>
      <c r="D72" s="18">
        <v>2</v>
      </c>
      <c r="E72" s="18">
        <v>1</v>
      </c>
      <c r="F72" s="18">
        <v>1</v>
      </c>
      <c r="G72" s="8">
        <f t="shared" si="1"/>
        <v>7</v>
      </c>
      <c r="H72" s="8">
        <v>9</v>
      </c>
      <c r="I72" s="8"/>
      <c r="J72" s="8"/>
      <c r="K72" s="8">
        <v>4</v>
      </c>
      <c r="L72" s="19">
        <v>20</v>
      </c>
      <c r="M72" s="8">
        <f t="shared" si="2"/>
        <v>33</v>
      </c>
      <c r="N72" s="8">
        <f t="shared" si="3"/>
        <v>9</v>
      </c>
      <c r="O72" s="8">
        <v>0</v>
      </c>
      <c r="P72" s="8"/>
      <c r="Q72" s="8">
        <v>4</v>
      </c>
      <c r="R72" s="19">
        <v>5</v>
      </c>
      <c r="S72" s="9">
        <f>(H72*1.5+1.8*I72+1.2*J72+K72+L72)/'П 1'!C69</f>
        <v>1.9736842105263157</v>
      </c>
      <c r="T72" s="19">
        <v>12</v>
      </c>
      <c r="U72" s="19">
        <v>3</v>
      </c>
      <c r="V72" s="19">
        <v>1</v>
      </c>
      <c r="W72" s="19">
        <v>15</v>
      </c>
      <c r="X72" s="8">
        <f t="shared" si="4"/>
        <v>31</v>
      </c>
      <c r="Y72" s="8">
        <f t="shared" si="0"/>
        <v>31</v>
      </c>
      <c r="Z72" s="20">
        <f t="shared" si="5"/>
        <v>1</v>
      </c>
      <c r="AA72" s="21">
        <f t="shared" si="6"/>
        <v>27</v>
      </c>
      <c r="AB72" s="8">
        <f t="shared" si="7"/>
        <v>10</v>
      </c>
      <c r="AC72" s="72">
        <f t="shared" si="8"/>
        <v>37</v>
      </c>
      <c r="AD72" s="64">
        <f t="shared" si="9"/>
        <v>6</v>
      </c>
    </row>
    <row r="73" spans="1:30" ht="12.75">
      <c r="A73" s="1">
        <v>62</v>
      </c>
      <c r="B73" s="2" t="s">
        <v>61</v>
      </c>
      <c r="C73" s="18">
        <v>1</v>
      </c>
      <c r="D73" s="18">
        <v>0</v>
      </c>
      <c r="E73" s="18">
        <v>0</v>
      </c>
      <c r="F73" s="18">
        <v>1</v>
      </c>
      <c r="G73" s="8">
        <f t="shared" si="1"/>
        <v>2</v>
      </c>
      <c r="H73" s="8">
        <v>39</v>
      </c>
      <c r="I73" s="8">
        <v>1</v>
      </c>
      <c r="J73" s="8">
        <v>8</v>
      </c>
      <c r="K73" s="8">
        <v>12</v>
      </c>
      <c r="L73" s="19">
        <v>17</v>
      </c>
      <c r="M73" s="8">
        <f t="shared" si="2"/>
        <v>77</v>
      </c>
      <c r="N73" s="8">
        <f t="shared" si="3"/>
        <v>4</v>
      </c>
      <c r="O73" s="8">
        <v>1</v>
      </c>
      <c r="P73" s="8"/>
      <c r="Q73" s="8">
        <v>3</v>
      </c>
      <c r="R73" s="19"/>
      <c r="S73" s="9">
        <f>(H73*1.5+1.8*I73+1.2*J73+K73+L73)/'П 1'!C70</f>
        <v>3.9559999999999995</v>
      </c>
      <c r="T73" s="19">
        <v>37</v>
      </c>
      <c r="U73" s="19">
        <v>8</v>
      </c>
      <c r="V73" s="19">
        <v>9</v>
      </c>
      <c r="W73" s="19">
        <v>18</v>
      </c>
      <c r="X73" s="8">
        <f t="shared" si="4"/>
        <v>72</v>
      </c>
      <c r="Y73" s="8">
        <f t="shared" si="0"/>
        <v>75</v>
      </c>
      <c r="Z73" s="20">
        <f t="shared" si="5"/>
        <v>0.96</v>
      </c>
      <c r="AA73" s="21">
        <f t="shared" si="6"/>
        <v>10</v>
      </c>
      <c r="AB73" s="8">
        <f t="shared" si="7"/>
        <v>41</v>
      </c>
      <c r="AC73" s="72">
        <f t="shared" si="8"/>
        <v>51</v>
      </c>
      <c r="AD73" s="64">
        <f t="shared" si="9"/>
        <v>12</v>
      </c>
    </row>
    <row r="74" spans="1:30" ht="12.75">
      <c r="A74" s="1">
        <v>63</v>
      </c>
      <c r="B74" s="2" t="s">
        <v>62</v>
      </c>
      <c r="C74" s="18">
        <v>6</v>
      </c>
      <c r="D74" s="18">
        <v>2</v>
      </c>
      <c r="E74" s="18">
        <v>1</v>
      </c>
      <c r="F74" s="18">
        <v>1</v>
      </c>
      <c r="G74" s="8">
        <f t="shared" si="1"/>
        <v>10</v>
      </c>
      <c r="H74" s="8">
        <v>36</v>
      </c>
      <c r="I74" s="8">
        <v>4</v>
      </c>
      <c r="J74" s="8">
        <v>1</v>
      </c>
      <c r="K74" s="8">
        <v>4</v>
      </c>
      <c r="L74" s="19">
        <v>8</v>
      </c>
      <c r="M74" s="8">
        <f t="shared" si="2"/>
        <v>53</v>
      </c>
      <c r="N74" s="8">
        <f t="shared" si="3"/>
        <v>7</v>
      </c>
      <c r="O74" s="8">
        <v>4</v>
      </c>
      <c r="P74" s="8">
        <v>1</v>
      </c>
      <c r="Q74" s="8"/>
      <c r="R74" s="19">
        <v>2</v>
      </c>
      <c r="S74" s="9">
        <f>(H74*1.5+1.8*I74+1.2*J74+K74+L74)/'П 1'!C71</f>
        <v>1.8146341463414635</v>
      </c>
      <c r="T74" s="19">
        <v>40</v>
      </c>
      <c r="U74" s="19">
        <v>1</v>
      </c>
      <c r="V74" s="19">
        <v>5</v>
      </c>
      <c r="W74" s="19">
        <v>6</v>
      </c>
      <c r="X74" s="8">
        <f t="shared" si="4"/>
        <v>52</v>
      </c>
      <c r="Y74" s="8">
        <f t="shared" si="0"/>
        <v>56</v>
      </c>
      <c r="Z74" s="20">
        <f t="shared" si="5"/>
        <v>0.9285714285714286</v>
      </c>
      <c r="AA74" s="21">
        <f t="shared" si="6"/>
        <v>33</v>
      </c>
      <c r="AB74" s="8">
        <f t="shared" si="7"/>
        <v>46</v>
      </c>
      <c r="AC74" s="72">
        <f t="shared" si="8"/>
        <v>79</v>
      </c>
      <c r="AD74" s="64">
        <f t="shared" si="9"/>
        <v>42</v>
      </c>
    </row>
    <row r="75" spans="1:30" ht="12.75">
      <c r="A75" s="1">
        <v>64</v>
      </c>
      <c r="B75" s="2" t="s">
        <v>63</v>
      </c>
      <c r="C75" s="18">
        <v>0</v>
      </c>
      <c r="D75" s="18">
        <v>0</v>
      </c>
      <c r="E75" s="18">
        <v>0</v>
      </c>
      <c r="F75" s="18">
        <v>1</v>
      </c>
      <c r="G75" s="8">
        <f t="shared" si="1"/>
        <v>1</v>
      </c>
      <c r="H75" s="8">
        <v>17</v>
      </c>
      <c r="I75" s="8"/>
      <c r="J75" s="8"/>
      <c r="K75" s="8"/>
      <c r="L75" s="19">
        <v>5</v>
      </c>
      <c r="M75" s="8">
        <f t="shared" si="2"/>
        <v>22</v>
      </c>
      <c r="N75" s="8">
        <f t="shared" si="3"/>
        <v>3</v>
      </c>
      <c r="O75" s="8">
        <v>3</v>
      </c>
      <c r="P75" s="8"/>
      <c r="Q75" s="8"/>
      <c r="R75" s="19"/>
      <c r="S75" s="9">
        <f>(H75*1.5+1.8*I75+1.2*J75+K75+L75)/'П 1'!C72</f>
        <v>1.22</v>
      </c>
      <c r="T75" s="19">
        <v>15</v>
      </c>
      <c r="U75" s="19">
        <v>0</v>
      </c>
      <c r="V75" s="19">
        <v>0</v>
      </c>
      <c r="W75" s="19">
        <v>5</v>
      </c>
      <c r="X75" s="8">
        <f t="shared" si="4"/>
        <v>20</v>
      </c>
      <c r="Y75" s="8">
        <f t="shared" si="0"/>
        <v>20</v>
      </c>
      <c r="Z75" s="20">
        <f t="shared" si="5"/>
        <v>1</v>
      </c>
      <c r="AA75" s="21">
        <f t="shared" si="6"/>
        <v>52</v>
      </c>
      <c r="AB75" s="8">
        <f t="shared" si="7"/>
        <v>10</v>
      </c>
      <c r="AC75" s="72">
        <f t="shared" si="8"/>
        <v>62</v>
      </c>
      <c r="AD75" s="64">
        <f t="shared" si="9"/>
        <v>27</v>
      </c>
    </row>
    <row r="76" spans="1:30" ht="12.75">
      <c r="A76" s="1">
        <v>65</v>
      </c>
      <c r="B76" s="2" t="s">
        <v>64</v>
      </c>
      <c r="C76" s="18">
        <v>39</v>
      </c>
      <c r="D76" s="18">
        <v>15</v>
      </c>
      <c r="E76" s="18">
        <v>1</v>
      </c>
      <c r="F76" s="18">
        <v>0</v>
      </c>
      <c r="G76" s="8">
        <f t="shared" si="1"/>
        <v>55</v>
      </c>
      <c r="H76" s="8">
        <v>74</v>
      </c>
      <c r="I76" s="8">
        <v>56</v>
      </c>
      <c r="J76" s="8">
        <v>13</v>
      </c>
      <c r="K76" s="8">
        <v>28</v>
      </c>
      <c r="L76" s="19">
        <v>25</v>
      </c>
      <c r="M76" s="8">
        <f t="shared" si="2"/>
        <v>196</v>
      </c>
      <c r="N76" s="8">
        <f t="shared" si="3"/>
        <v>91</v>
      </c>
      <c r="O76" s="8">
        <v>79</v>
      </c>
      <c r="P76" s="8">
        <v>11</v>
      </c>
      <c r="Q76" s="8"/>
      <c r="R76" s="19">
        <v>1</v>
      </c>
      <c r="S76" s="9">
        <f>(H76*1.5+1.8*I76+1.2*J76+K76+L76)/'П 1'!C73</f>
        <v>4.962831858407079</v>
      </c>
      <c r="T76" s="19">
        <v>45</v>
      </c>
      <c r="U76" s="19">
        <v>12</v>
      </c>
      <c r="V76" s="19">
        <v>28</v>
      </c>
      <c r="W76" s="19">
        <v>20</v>
      </c>
      <c r="X76" s="8">
        <f t="shared" si="4"/>
        <v>105</v>
      </c>
      <c r="Y76" s="8">
        <f aca="true" t="shared" si="10" ref="Y76:Y93">M76-N76+G76</f>
        <v>160</v>
      </c>
      <c r="Z76" s="20">
        <f t="shared" si="5"/>
        <v>0.65625</v>
      </c>
      <c r="AA76" s="21">
        <f t="shared" si="6"/>
        <v>6</v>
      </c>
      <c r="AB76" s="8">
        <f t="shared" si="7"/>
        <v>73</v>
      </c>
      <c r="AC76" s="72">
        <f t="shared" si="8"/>
        <v>79</v>
      </c>
      <c r="AD76" s="64">
        <f t="shared" si="9"/>
        <v>42</v>
      </c>
    </row>
    <row r="77" spans="1:30" ht="12.75">
      <c r="A77" s="1">
        <v>66</v>
      </c>
      <c r="B77" s="2" t="s">
        <v>65</v>
      </c>
      <c r="C77" s="18">
        <v>4</v>
      </c>
      <c r="D77" s="18">
        <v>0</v>
      </c>
      <c r="E77" s="18">
        <v>3</v>
      </c>
      <c r="F77" s="18">
        <v>1</v>
      </c>
      <c r="G77" s="8">
        <f aca="true" t="shared" si="11" ref="G77:G93">C77+D77+E77+F77</f>
        <v>8</v>
      </c>
      <c r="H77" s="8">
        <v>13</v>
      </c>
      <c r="I77" s="8">
        <v>2</v>
      </c>
      <c r="J77" s="8"/>
      <c r="K77" s="8">
        <v>6</v>
      </c>
      <c r="L77" s="19">
        <v>2</v>
      </c>
      <c r="M77" s="8">
        <f aca="true" t="shared" si="12" ref="M77:M93">H77+J77+K77+L77+I77</f>
        <v>23</v>
      </c>
      <c r="N77" s="8">
        <f aca="true" t="shared" si="13" ref="N77:N93">O77+P77+R77+Q77</f>
        <v>4</v>
      </c>
      <c r="O77" s="8">
        <v>4</v>
      </c>
      <c r="P77" s="8"/>
      <c r="Q77" s="8"/>
      <c r="R77" s="19"/>
      <c r="S77" s="9">
        <f>(H77*1.5+1.8*I77+1.2*J77+K77+L77)/'П 1'!C74</f>
        <v>0.9873015873015873</v>
      </c>
      <c r="T77" s="19">
        <v>15</v>
      </c>
      <c r="U77" s="19">
        <v>0</v>
      </c>
      <c r="V77" s="19">
        <v>8</v>
      </c>
      <c r="W77" s="19">
        <v>2</v>
      </c>
      <c r="X77" s="8">
        <f aca="true" t="shared" si="14" ref="X77:X93">T77+U77+V77+W77</f>
        <v>25</v>
      </c>
      <c r="Y77" s="8">
        <f t="shared" si="10"/>
        <v>27</v>
      </c>
      <c r="Z77" s="20">
        <f aca="true" t="shared" si="15" ref="Z77:Z93">IF(Y77=0,0,X77/Y77)</f>
        <v>0.9259259259259259</v>
      </c>
      <c r="AA77" s="21">
        <f aca="true" t="shared" si="16" ref="AA77:AA93">IF(S77=0,82,RANK(S77,S$12:S$93,0))</f>
        <v>60</v>
      </c>
      <c r="AB77" s="8">
        <f aca="true" t="shared" si="17" ref="AB77:AB93">IF(S77=0,82,RANK(Z77,Z$12:Z$93,0))</f>
        <v>48</v>
      </c>
      <c r="AC77" s="72">
        <f aca="true" t="shared" si="18" ref="AC77:AC93">AA77+AB77</f>
        <v>108</v>
      </c>
      <c r="AD77" s="64">
        <f aca="true" t="shared" si="19" ref="AD77:AD93">IF(S77=0,82,RANK(AC77,AC$12:AC$93,1))</f>
        <v>65</v>
      </c>
    </row>
    <row r="78" spans="1:30" ht="12.75">
      <c r="A78" s="1">
        <v>67</v>
      </c>
      <c r="B78" s="2" t="s">
        <v>66</v>
      </c>
      <c r="C78" s="18">
        <v>0</v>
      </c>
      <c r="D78" s="18">
        <v>0</v>
      </c>
      <c r="E78" s="18">
        <v>0</v>
      </c>
      <c r="F78" s="18">
        <v>1</v>
      </c>
      <c r="G78" s="8">
        <f t="shared" si="11"/>
        <v>1</v>
      </c>
      <c r="H78" s="8">
        <v>29</v>
      </c>
      <c r="I78" s="8"/>
      <c r="J78" s="8">
        <v>3</v>
      </c>
      <c r="K78" s="8">
        <v>3</v>
      </c>
      <c r="L78" s="19">
        <v>5</v>
      </c>
      <c r="M78" s="8">
        <f t="shared" si="12"/>
        <v>40</v>
      </c>
      <c r="N78" s="8">
        <f t="shared" si="13"/>
        <v>12</v>
      </c>
      <c r="O78" s="8">
        <v>12</v>
      </c>
      <c r="P78" s="8"/>
      <c r="Q78" s="8"/>
      <c r="R78" s="19"/>
      <c r="S78" s="9">
        <f>(H78*1.5+1.8*I78+1.2*J78+K78+L78)/'П 1'!C75</f>
        <v>1.721875</v>
      </c>
      <c r="T78" s="19">
        <v>14</v>
      </c>
      <c r="U78" s="19">
        <v>3</v>
      </c>
      <c r="V78" s="19">
        <v>3</v>
      </c>
      <c r="W78" s="19">
        <v>6</v>
      </c>
      <c r="X78" s="8">
        <f t="shared" si="14"/>
        <v>26</v>
      </c>
      <c r="Y78" s="8">
        <f t="shared" si="10"/>
        <v>29</v>
      </c>
      <c r="Z78" s="20">
        <f t="shared" si="15"/>
        <v>0.896551724137931</v>
      </c>
      <c r="AA78" s="21">
        <f t="shared" si="16"/>
        <v>34</v>
      </c>
      <c r="AB78" s="8">
        <f t="shared" si="17"/>
        <v>57</v>
      </c>
      <c r="AC78" s="72">
        <f t="shared" si="18"/>
        <v>91</v>
      </c>
      <c r="AD78" s="64">
        <f t="shared" si="19"/>
        <v>57</v>
      </c>
    </row>
    <row r="79" spans="1:30" ht="12.75">
      <c r="A79" s="1">
        <v>68</v>
      </c>
      <c r="B79" s="2" t="s">
        <v>67</v>
      </c>
      <c r="C79" s="18">
        <v>4</v>
      </c>
      <c r="D79" s="18">
        <v>0</v>
      </c>
      <c r="E79" s="18">
        <v>0</v>
      </c>
      <c r="F79" s="18">
        <v>0</v>
      </c>
      <c r="G79" s="8">
        <f t="shared" si="11"/>
        <v>4</v>
      </c>
      <c r="H79" s="8">
        <v>11</v>
      </c>
      <c r="I79" s="8">
        <v>2</v>
      </c>
      <c r="J79" s="8">
        <v>6</v>
      </c>
      <c r="K79" s="8">
        <v>9</v>
      </c>
      <c r="L79" s="19"/>
      <c r="M79" s="8">
        <f t="shared" si="12"/>
        <v>28</v>
      </c>
      <c r="N79" s="8">
        <f t="shared" si="13"/>
        <v>0</v>
      </c>
      <c r="O79" s="8">
        <v>0</v>
      </c>
      <c r="P79" s="8"/>
      <c r="Q79" s="8"/>
      <c r="R79" s="19"/>
      <c r="S79" s="9">
        <f>(H79*1.5+1.8*I79+1.2*J79+K79+L79)/'П 1'!C76</f>
        <v>1.0371428571428571</v>
      </c>
      <c r="T79" s="19">
        <v>24</v>
      </c>
      <c r="U79" s="19">
        <v>6</v>
      </c>
      <c r="V79" s="19">
        <v>9</v>
      </c>
      <c r="W79" s="19">
        <v>0</v>
      </c>
      <c r="X79" s="8">
        <f t="shared" si="14"/>
        <v>39</v>
      </c>
      <c r="Y79" s="8">
        <f t="shared" si="10"/>
        <v>32</v>
      </c>
      <c r="Z79" s="20">
        <f t="shared" si="15"/>
        <v>1.21875</v>
      </c>
      <c r="AA79" s="21">
        <f t="shared" si="16"/>
        <v>56</v>
      </c>
      <c r="AB79" s="8">
        <f t="shared" si="17"/>
        <v>2</v>
      </c>
      <c r="AC79" s="72">
        <f t="shared" si="18"/>
        <v>58</v>
      </c>
      <c r="AD79" s="64">
        <f t="shared" si="19"/>
        <v>21</v>
      </c>
    </row>
    <row r="80" spans="1:30" ht="12.75">
      <c r="A80" s="1">
        <v>69</v>
      </c>
      <c r="B80" s="2" t="s">
        <v>68</v>
      </c>
      <c r="C80" s="18">
        <v>0</v>
      </c>
      <c r="D80" s="18">
        <v>0</v>
      </c>
      <c r="E80" s="18">
        <v>2</v>
      </c>
      <c r="F80" s="18">
        <v>4</v>
      </c>
      <c r="G80" s="8">
        <f t="shared" si="11"/>
        <v>6</v>
      </c>
      <c r="H80" s="8">
        <v>6</v>
      </c>
      <c r="I80" s="8"/>
      <c r="J80" s="8"/>
      <c r="K80" s="8">
        <v>1</v>
      </c>
      <c r="L80" s="19"/>
      <c r="M80" s="8">
        <f t="shared" si="12"/>
        <v>7</v>
      </c>
      <c r="N80" s="8">
        <f t="shared" si="13"/>
        <v>4</v>
      </c>
      <c r="O80" s="8">
        <v>3</v>
      </c>
      <c r="P80" s="8"/>
      <c r="Q80" s="8">
        <v>1</v>
      </c>
      <c r="R80" s="19"/>
      <c r="S80" s="9">
        <f>(H80*1.5+1.8*I80+1.2*J80+K80+L80)/'П 1'!C77</f>
        <v>0.8333333333333334</v>
      </c>
      <c r="T80" s="19">
        <v>2</v>
      </c>
      <c r="U80" s="19">
        <v>0</v>
      </c>
      <c r="V80" s="19">
        <v>2</v>
      </c>
      <c r="W80" s="19">
        <v>0</v>
      </c>
      <c r="X80" s="8">
        <f t="shared" si="14"/>
        <v>4</v>
      </c>
      <c r="Y80" s="8">
        <f t="shared" si="10"/>
        <v>9</v>
      </c>
      <c r="Z80" s="20">
        <f t="shared" si="15"/>
        <v>0.4444444444444444</v>
      </c>
      <c r="AA80" s="21">
        <f t="shared" si="16"/>
        <v>70</v>
      </c>
      <c r="AB80" s="8">
        <f t="shared" si="17"/>
        <v>81</v>
      </c>
      <c r="AC80" s="72">
        <f t="shared" si="18"/>
        <v>151</v>
      </c>
      <c r="AD80" s="64">
        <f t="shared" si="19"/>
        <v>80</v>
      </c>
    </row>
    <row r="81" spans="1:30" ht="12.75">
      <c r="A81" s="1">
        <v>70</v>
      </c>
      <c r="B81" s="2" t="s">
        <v>69</v>
      </c>
      <c r="C81" s="18">
        <v>3</v>
      </c>
      <c r="D81" s="18">
        <v>9</v>
      </c>
      <c r="E81" s="18">
        <v>1</v>
      </c>
      <c r="F81" s="18">
        <v>18</v>
      </c>
      <c r="G81" s="8">
        <f t="shared" si="11"/>
        <v>31</v>
      </c>
      <c r="H81" s="8">
        <v>39</v>
      </c>
      <c r="I81" s="8"/>
      <c r="J81" s="8">
        <v>18</v>
      </c>
      <c r="K81" s="8"/>
      <c r="L81" s="19">
        <v>5</v>
      </c>
      <c r="M81" s="8">
        <f t="shared" si="12"/>
        <v>62</v>
      </c>
      <c r="N81" s="8">
        <f t="shared" si="13"/>
        <v>27</v>
      </c>
      <c r="O81" s="8">
        <v>23</v>
      </c>
      <c r="P81" s="8">
        <v>2</v>
      </c>
      <c r="Q81" s="8"/>
      <c r="R81" s="19">
        <v>2</v>
      </c>
      <c r="S81" s="9">
        <f>(H81*1.5+1.8*I81+1.2*J81+K81+L81)/'П 1'!C78</f>
        <v>2.431428571428571</v>
      </c>
      <c r="T81" s="19">
        <v>18</v>
      </c>
      <c r="U81" s="19">
        <v>21</v>
      </c>
      <c r="V81" s="19">
        <v>1</v>
      </c>
      <c r="W81" s="19">
        <v>15</v>
      </c>
      <c r="X81" s="8">
        <f t="shared" si="14"/>
        <v>55</v>
      </c>
      <c r="Y81" s="8">
        <f t="shared" si="10"/>
        <v>66</v>
      </c>
      <c r="Z81" s="20">
        <f t="shared" si="15"/>
        <v>0.8333333333333334</v>
      </c>
      <c r="AA81" s="21">
        <f t="shared" si="16"/>
        <v>23</v>
      </c>
      <c r="AB81" s="8">
        <f t="shared" si="17"/>
        <v>64</v>
      </c>
      <c r="AC81" s="72">
        <f t="shared" si="18"/>
        <v>87</v>
      </c>
      <c r="AD81" s="64">
        <f t="shared" si="19"/>
        <v>52</v>
      </c>
    </row>
    <row r="82" spans="1:30" ht="12.75">
      <c r="A82" s="1">
        <v>71</v>
      </c>
      <c r="B82" s="2" t="s">
        <v>70</v>
      </c>
      <c r="C82" s="18">
        <v>5</v>
      </c>
      <c r="D82" s="18">
        <v>0</v>
      </c>
      <c r="E82" s="18">
        <v>1</v>
      </c>
      <c r="F82" s="18">
        <v>2</v>
      </c>
      <c r="G82" s="8">
        <f t="shared" si="11"/>
        <v>8</v>
      </c>
      <c r="H82" s="8">
        <v>64</v>
      </c>
      <c r="I82" s="8"/>
      <c r="J82" s="8"/>
      <c r="K82" s="8"/>
      <c r="L82" s="19">
        <v>1</v>
      </c>
      <c r="M82" s="8">
        <f t="shared" si="12"/>
        <v>65</v>
      </c>
      <c r="N82" s="8">
        <f t="shared" si="13"/>
        <v>2</v>
      </c>
      <c r="O82" s="8">
        <v>2</v>
      </c>
      <c r="P82" s="8"/>
      <c r="Q82" s="8"/>
      <c r="R82" s="19"/>
      <c r="S82" s="9">
        <f>(H82*1.5+1.8*I82+1.2*J82+K82+L82)/'П 1'!C79</f>
        <v>2.4871794871794872</v>
      </c>
      <c r="T82" s="19">
        <v>64</v>
      </c>
      <c r="U82" s="19">
        <v>0</v>
      </c>
      <c r="V82" s="19">
        <v>1</v>
      </c>
      <c r="W82" s="19">
        <v>3</v>
      </c>
      <c r="X82" s="8">
        <f t="shared" si="14"/>
        <v>68</v>
      </c>
      <c r="Y82" s="8">
        <f t="shared" si="10"/>
        <v>71</v>
      </c>
      <c r="Z82" s="20">
        <f t="shared" si="15"/>
        <v>0.9577464788732394</v>
      </c>
      <c r="AA82" s="21">
        <f t="shared" si="16"/>
        <v>22</v>
      </c>
      <c r="AB82" s="8">
        <f t="shared" si="17"/>
        <v>42</v>
      </c>
      <c r="AC82" s="72">
        <f t="shared" si="18"/>
        <v>64</v>
      </c>
      <c r="AD82" s="64">
        <f t="shared" si="19"/>
        <v>30</v>
      </c>
    </row>
    <row r="83" spans="1:30" ht="12.75">
      <c r="A83" s="1">
        <v>72</v>
      </c>
      <c r="B83" s="2" t="s">
        <v>71</v>
      </c>
      <c r="C83" s="18">
        <v>5</v>
      </c>
      <c r="D83" s="18">
        <v>0</v>
      </c>
      <c r="E83" s="18">
        <v>0</v>
      </c>
      <c r="F83" s="18">
        <v>7</v>
      </c>
      <c r="G83" s="8">
        <f t="shared" si="11"/>
        <v>12</v>
      </c>
      <c r="H83" s="8">
        <v>16</v>
      </c>
      <c r="I83" s="8">
        <v>1</v>
      </c>
      <c r="J83" s="8"/>
      <c r="K83" s="8"/>
      <c r="L83" s="19">
        <v>6</v>
      </c>
      <c r="M83" s="8">
        <f t="shared" si="12"/>
        <v>23</v>
      </c>
      <c r="N83" s="8">
        <f t="shared" si="13"/>
        <v>11</v>
      </c>
      <c r="O83" s="8">
        <v>8</v>
      </c>
      <c r="P83" s="8"/>
      <c r="Q83" s="8"/>
      <c r="R83" s="19">
        <v>3</v>
      </c>
      <c r="S83" s="9">
        <f>(H83*1.5+1.8*I83+1.2*J83+K83+L83)/'П 1'!C80</f>
        <v>1.1777777777777778</v>
      </c>
      <c r="T83" s="19">
        <v>13</v>
      </c>
      <c r="U83" s="19">
        <v>0</v>
      </c>
      <c r="V83" s="19">
        <v>0</v>
      </c>
      <c r="W83" s="19">
        <v>3</v>
      </c>
      <c r="X83" s="8">
        <f t="shared" si="14"/>
        <v>16</v>
      </c>
      <c r="Y83" s="8">
        <f t="shared" si="10"/>
        <v>24</v>
      </c>
      <c r="Z83" s="20">
        <f t="shared" si="15"/>
        <v>0.6666666666666666</v>
      </c>
      <c r="AA83" s="21">
        <f t="shared" si="16"/>
        <v>53</v>
      </c>
      <c r="AB83" s="8">
        <f t="shared" si="17"/>
        <v>71</v>
      </c>
      <c r="AC83" s="72">
        <f t="shared" si="18"/>
        <v>124</v>
      </c>
      <c r="AD83" s="64">
        <f t="shared" si="19"/>
        <v>72</v>
      </c>
    </row>
    <row r="84" spans="1:30" ht="12.75">
      <c r="A84" s="1">
        <v>73</v>
      </c>
      <c r="B84" s="2" t="s">
        <v>72</v>
      </c>
      <c r="C84" s="18">
        <v>16</v>
      </c>
      <c r="D84" s="18">
        <v>1</v>
      </c>
      <c r="E84" s="18">
        <v>0</v>
      </c>
      <c r="F84" s="18">
        <v>2</v>
      </c>
      <c r="G84" s="8">
        <f t="shared" si="11"/>
        <v>19</v>
      </c>
      <c r="H84" s="8">
        <v>24</v>
      </c>
      <c r="I84" s="8">
        <v>4</v>
      </c>
      <c r="J84" s="8"/>
      <c r="K84" s="8">
        <v>2</v>
      </c>
      <c r="L84" s="19">
        <v>12</v>
      </c>
      <c r="M84" s="8">
        <f t="shared" si="12"/>
        <v>42</v>
      </c>
      <c r="N84" s="8">
        <f t="shared" si="13"/>
        <v>18</v>
      </c>
      <c r="O84" s="8">
        <v>15</v>
      </c>
      <c r="P84" s="8"/>
      <c r="Q84" s="8">
        <v>1</v>
      </c>
      <c r="R84" s="19">
        <v>2</v>
      </c>
      <c r="S84" s="9">
        <f>(H84*1.5+1.8*I84+1.2*J84+K84+L84)/'П 1'!C81</f>
        <v>1.42638518822163</v>
      </c>
      <c r="T84" s="19">
        <v>28</v>
      </c>
      <c r="U84" s="19">
        <v>0</v>
      </c>
      <c r="V84" s="19">
        <v>2</v>
      </c>
      <c r="W84" s="19">
        <v>12</v>
      </c>
      <c r="X84" s="8">
        <f t="shared" si="14"/>
        <v>42</v>
      </c>
      <c r="Y84" s="8">
        <f t="shared" si="10"/>
        <v>43</v>
      </c>
      <c r="Z84" s="20">
        <f t="shared" si="15"/>
        <v>0.9767441860465116</v>
      </c>
      <c r="AA84" s="21">
        <f t="shared" si="16"/>
        <v>46</v>
      </c>
      <c r="AB84" s="8">
        <f t="shared" si="17"/>
        <v>33</v>
      </c>
      <c r="AC84" s="72">
        <f t="shared" si="18"/>
        <v>79</v>
      </c>
      <c r="AD84" s="64">
        <f t="shared" si="19"/>
        <v>42</v>
      </c>
    </row>
    <row r="85" spans="1:30" ht="12.75">
      <c r="A85" s="1">
        <v>74</v>
      </c>
      <c r="B85" s="2" t="s">
        <v>73</v>
      </c>
      <c r="C85" s="18">
        <v>2</v>
      </c>
      <c r="D85" s="18">
        <v>0</v>
      </c>
      <c r="E85" s="18">
        <v>1</v>
      </c>
      <c r="F85" s="18">
        <v>0</v>
      </c>
      <c r="G85" s="8">
        <f t="shared" si="11"/>
        <v>3</v>
      </c>
      <c r="H85" s="8">
        <v>20</v>
      </c>
      <c r="I85" s="8">
        <v>3</v>
      </c>
      <c r="J85" s="8">
        <v>7</v>
      </c>
      <c r="K85" s="8">
        <v>9</v>
      </c>
      <c r="L85" s="19">
        <v>1</v>
      </c>
      <c r="M85" s="8">
        <f t="shared" si="12"/>
        <v>40</v>
      </c>
      <c r="N85" s="8">
        <f t="shared" si="13"/>
        <v>10</v>
      </c>
      <c r="O85" s="8">
        <v>9</v>
      </c>
      <c r="P85" s="8"/>
      <c r="Q85" s="8">
        <v>1</v>
      </c>
      <c r="R85" s="19"/>
      <c r="S85" s="9">
        <f>(H85*1.5+1.8*I85+1.2*J85+K85+L85)/'П 1'!C82</f>
        <v>3.0558667911609088</v>
      </c>
      <c r="T85" s="19">
        <v>14</v>
      </c>
      <c r="U85" s="19">
        <v>7</v>
      </c>
      <c r="V85" s="19">
        <v>8</v>
      </c>
      <c r="W85" s="19">
        <v>1</v>
      </c>
      <c r="X85" s="8">
        <f t="shared" si="14"/>
        <v>30</v>
      </c>
      <c r="Y85" s="8">
        <f t="shared" si="10"/>
        <v>33</v>
      </c>
      <c r="Z85" s="20">
        <f t="shared" si="15"/>
        <v>0.9090909090909091</v>
      </c>
      <c r="AA85" s="21">
        <f t="shared" si="16"/>
        <v>15</v>
      </c>
      <c r="AB85" s="8">
        <f t="shared" si="17"/>
        <v>53</v>
      </c>
      <c r="AC85" s="72">
        <f t="shared" si="18"/>
        <v>68</v>
      </c>
      <c r="AD85" s="64">
        <f t="shared" si="19"/>
        <v>35</v>
      </c>
    </row>
    <row r="86" spans="1:30" ht="26.25">
      <c r="A86" s="1">
        <v>75</v>
      </c>
      <c r="B86" s="2" t="s">
        <v>74</v>
      </c>
      <c r="C86" s="18">
        <v>2</v>
      </c>
      <c r="D86" s="18">
        <v>0</v>
      </c>
      <c r="E86" s="18">
        <v>1</v>
      </c>
      <c r="F86" s="18">
        <v>1</v>
      </c>
      <c r="G86" s="8">
        <f t="shared" si="11"/>
        <v>4</v>
      </c>
      <c r="H86" s="8">
        <v>22</v>
      </c>
      <c r="I86" s="8">
        <v>11</v>
      </c>
      <c r="J86" s="8"/>
      <c r="K86" s="8">
        <v>10</v>
      </c>
      <c r="L86" s="19">
        <v>44</v>
      </c>
      <c r="M86" s="8">
        <f t="shared" si="12"/>
        <v>87</v>
      </c>
      <c r="N86" s="8">
        <f t="shared" si="13"/>
        <v>10</v>
      </c>
      <c r="O86" s="8">
        <v>8</v>
      </c>
      <c r="P86" s="8"/>
      <c r="Q86" s="8">
        <v>2</v>
      </c>
      <c r="R86" s="19"/>
      <c r="S86" s="9">
        <f>(H86*1.5+1.8*I86+1.2*J86+K86+L86)/'П 1'!C83</f>
        <v>4.136899076727157</v>
      </c>
      <c r="T86" s="19">
        <v>24</v>
      </c>
      <c r="U86" s="19">
        <v>0</v>
      </c>
      <c r="V86" s="19">
        <v>8</v>
      </c>
      <c r="W86" s="19">
        <v>43</v>
      </c>
      <c r="X86" s="8">
        <f t="shared" si="14"/>
        <v>75</v>
      </c>
      <c r="Y86" s="8">
        <f t="shared" si="10"/>
        <v>81</v>
      </c>
      <c r="Z86" s="20">
        <f t="shared" si="15"/>
        <v>0.9259259259259259</v>
      </c>
      <c r="AA86" s="21">
        <f t="shared" si="16"/>
        <v>8</v>
      </c>
      <c r="AB86" s="8">
        <f t="shared" si="17"/>
        <v>48</v>
      </c>
      <c r="AC86" s="72">
        <f t="shared" si="18"/>
        <v>56</v>
      </c>
      <c r="AD86" s="64">
        <f t="shared" si="19"/>
        <v>18</v>
      </c>
    </row>
    <row r="87" spans="1:30" ht="12.75">
      <c r="A87" s="1">
        <v>76</v>
      </c>
      <c r="B87" s="2" t="s">
        <v>75</v>
      </c>
      <c r="C87" s="18">
        <v>19</v>
      </c>
      <c r="D87" s="18">
        <v>2</v>
      </c>
      <c r="E87" s="18">
        <v>1</v>
      </c>
      <c r="F87" s="18">
        <v>3</v>
      </c>
      <c r="G87" s="8">
        <f t="shared" si="11"/>
        <v>25</v>
      </c>
      <c r="H87" s="8">
        <v>45</v>
      </c>
      <c r="I87" s="8">
        <v>11</v>
      </c>
      <c r="J87" s="8">
        <v>7</v>
      </c>
      <c r="K87" s="8">
        <v>7</v>
      </c>
      <c r="L87" s="19">
        <v>21</v>
      </c>
      <c r="M87" s="8">
        <f t="shared" si="12"/>
        <v>91</v>
      </c>
      <c r="N87" s="8">
        <f t="shared" si="13"/>
        <v>13</v>
      </c>
      <c r="O87" s="8">
        <v>12</v>
      </c>
      <c r="P87" s="8"/>
      <c r="Q87" s="8">
        <v>1</v>
      </c>
      <c r="R87" s="19"/>
      <c r="S87" s="9">
        <f>(H87*1.5+1.8*I87+1.2*J87+K87+L87)/'П 1'!C84</f>
        <v>2.4254901960784316</v>
      </c>
      <c r="T87" s="19">
        <v>62</v>
      </c>
      <c r="U87" s="19">
        <v>9</v>
      </c>
      <c r="V87" s="19">
        <v>6</v>
      </c>
      <c r="W87" s="19">
        <v>22</v>
      </c>
      <c r="X87" s="8">
        <f t="shared" si="14"/>
        <v>99</v>
      </c>
      <c r="Y87" s="8">
        <f t="shared" si="10"/>
        <v>103</v>
      </c>
      <c r="Z87" s="20">
        <f t="shared" si="15"/>
        <v>0.9611650485436893</v>
      </c>
      <c r="AA87" s="21">
        <f t="shared" si="16"/>
        <v>24</v>
      </c>
      <c r="AB87" s="8">
        <f t="shared" si="17"/>
        <v>39</v>
      </c>
      <c r="AC87" s="72">
        <f t="shared" si="18"/>
        <v>63</v>
      </c>
      <c r="AD87" s="64">
        <f t="shared" si="19"/>
        <v>28</v>
      </c>
    </row>
    <row r="88" spans="1:30" ht="26.25">
      <c r="A88" s="1">
        <v>77</v>
      </c>
      <c r="B88" s="2" t="s">
        <v>76</v>
      </c>
      <c r="C88" s="18">
        <v>0</v>
      </c>
      <c r="D88" s="18">
        <v>0</v>
      </c>
      <c r="E88" s="18">
        <v>0</v>
      </c>
      <c r="F88" s="18">
        <v>0</v>
      </c>
      <c r="G88" s="8">
        <f t="shared" si="11"/>
        <v>0</v>
      </c>
      <c r="H88" s="8">
        <v>2</v>
      </c>
      <c r="I88" s="8"/>
      <c r="J88" s="8"/>
      <c r="K88" s="8">
        <v>1</v>
      </c>
      <c r="L88" s="19">
        <v>7</v>
      </c>
      <c r="M88" s="8">
        <f t="shared" si="12"/>
        <v>10</v>
      </c>
      <c r="N88" s="8">
        <f t="shared" si="13"/>
        <v>0</v>
      </c>
      <c r="O88" s="8">
        <v>0</v>
      </c>
      <c r="P88" s="8"/>
      <c r="Q88" s="8"/>
      <c r="R88" s="19"/>
      <c r="S88" s="9">
        <f>(H88*1.5+1.8*I88+1.2*J88+K88+L88)/'П 1'!C85</f>
        <v>0.9166666666666666</v>
      </c>
      <c r="T88" s="19">
        <v>2</v>
      </c>
      <c r="U88" s="19">
        <v>0</v>
      </c>
      <c r="V88" s="19">
        <v>1</v>
      </c>
      <c r="W88" s="19">
        <v>7</v>
      </c>
      <c r="X88" s="8">
        <f t="shared" si="14"/>
        <v>10</v>
      </c>
      <c r="Y88" s="8">
        <f t="shared" si="10"/>
        <v>10</v>
      </c>
      <c r="Z88" s="20">
        <f t="shared" si="15"/>
        <v>1</v>
      </c>
      <c r="AA88" s="21">
        <f t="shared" si="16"/>
        <v>65</v>
      </c>
      <c r="AB88" s="8">
        <f t="shared" si="17"/>
        <v>10</v>
      </c>
      <c r="AC88" s="72">
        <f t="shared" si="18"/>
        <v>75</v>
      </c>
      <c r="AD88" s="64">
        <f t="shared" si="19"/>
        <v>39</v>
      </c>
    </row>
    <row r="89" spans="1:30" ht="12.75">
      <c r="A89" s="1">
        <v>78</v>
      </c>
      <c r="B89" s="2" t="s">
        <v>77</v>
      </c>
      <c r="C89" s="18">
        <v>2</v>
      </c>
      <c r="D89" s="18">
        <v>0</v>
      </c>
      <c r="E89" s="18">
        <v>0</v>
      </c>
      <c r="F89" s="18">
        <v>1</v>
      </c>
      <c r="G89" s="8">
        <f t="shared" si="11"/>
        <v>3</v>
      </c>
      <c r="H89" s="8">
        <v>29</v>
      </c>
      <c r="I89" s="8">
        <v>2</v>
      </c>
      <c r="J89" s="8"/>
      <c r="K89" s="8">
        <v>9</v>
      </c>
      <c r="L89" s="19">
        <v>17</v>
      </c>
      <c r="M89" s="8">
        <f t="shared" si="12"/>
        <v>57</v>
      </c>
      <c r="N89" s="8">
        <f t="shared" si="13"/>
        <v>24</v>
      </c>
      <c r="O89" s="8">
        <v>18</v>
      </c>
      <c r="P89" s="8"/>
      <c r="Q89" s="8">
        <v>4</v>
      </c>
      <c r="R89" s="19">
        <v>2</v>
      </c>
      <c r="S89" s="9">
        <f>(H89*1.5+1.8*I89+1.2*J89+K89+L89)/'П 1'!C86</f>
        <v>3.045833333333333</v>
      </c>
      <c r="T89" s="19">
        <v>13</v>
      </c>
      <c r="U89" s="19">
        <v>0</v>
      </c>
      <c r="V89" s="19">
        <v>5</v>
      </c>
      <c r="W89" s="19">
        <v>15</v>
      </c>
      <c r="X89" s="8">
        <f t="shared" si="14"/>
        <v>33</v>
      </c>
      <c r="Y89" s="8">
        <f t="shared" si="10"/>
        <v>36</v>
      </c>
      <c r="Z89" s="20">
        <f t="shared" si="15"/>
        <v>0.9166666666666666</v>
      </c>
      <c r="AA89" s="21">
        <f t="shared" si="16"/>
        <v>16</v>
      </c>
      <c r="AB89" s="8">
        <f t="shared" si="17"/>
        <v>51</v>
      </c>
      <c r="AC89" s="72">
        <f t="shared" si="18"/>
        <v>67</v>
      </c>
      <c r="AD89" s="64">
        <f t="shared" si="19"/>
        <v>33</v>
      </c>
    </row>
    <row r="90" spans="1:30" ht="12.75">
      <c r="A90" s="1">
        <v>79</v>
      </c>
      <c r="B90" s="2" t="s">
        <v>78</v>
      </c>
      <c r="C90" s="18">
        <v>0</v>
      </c>
      <c r="D90" s="18">
        <v>0</v>
      </c>
      <c r="E90" s="18">
        <v>0</v>
      </c>
      <c r="F90" s="18">
        <v>0</v>
      </c>
      <c r="G90" s="8">
        <f t="shared" si="11"/>
        <v>0</v>
      </c>
      <c r="H90" s="8"/>
      <c r="I90" s="8">
        <v>2</v>
      </c>
      <c r="J90" s="8"/>
      <c r="K90" s="8"/>
      <c r="L90" s="19"/>
      <c r="M90" s="8">
        <f t="shared" si="12"/>
        <v>2</v>
      </c>
      <c r="N90" s="8">
        <f t="shared" si="13"/>
        <v>0</v>
      </c>
      <c r="O90" s="8">
        <v>0</v>
      </c>
      <c r="P90" s="8"/>
      <c r="Q90" s="8"/>
      <c r="R90" s="19"/>
      <c r="S90" s="9">
        <f>(H90*1.5+1.8*I90+1.2*J90+K90+L90)/'П 1'!C87</f>
        <v>0.3</v>
      </c>
      <c r="T90" s="19">
        <v>2</v>
      </c>
      <c r="U90" s="19">
        <v>0</v>
      </c>
      <c r="V90" s="19">
        <v>0</v>
      </c>
      <c r="W90" s="19">
        <v>0</v>
      </c>
      <c r="X90" s="8">
        <f t="shared" si="14"/>
        <v>2</v>
      </c>
      <c r="Y90" s="8">
        <f t="shared" si="10"/>
        <v>2</v>
      </c>
      <c r="Z90" s="20">
        <f t="shared" si="15"/>
        <v>1</v>
      </c>
      <c r="AA90" s="21">
        <f t="shared" si="16"/>
        <v>81</v>
      </c>
      <c r="AB90" s="8">
        <f t="shared" si="17"/>
        <v>10</v>
      </c>
      <c r="AC90" s="72">
        <f t="shared" si="18"/>
        <v>91</v>
      </c>
      <c r="AD90" s="64">
        <f t="shared" si="19"/>
        <v>57</v>
      </c>
    </row>
    <row r="91" spans="1:30" ht="12.75">
      <c r="A91" s="1">
        <v>80</v>
      </c>
      <c r="B91" s="2" t="s">
        <v>79</v>
      </c>
      <c r="C91" s="18">
        <v>1</v>
      </c>
      <c r="D91" s="18">
        <v>0</v>
      </c>
      <c r="E91" s="18">
        <v>0</v>
      </c>
      <c r="F91" s="18">
        <v>0</v>
      </c>
      <c r="G91" s="8">
        <f t="shared" si="11"/>
        <v>1</v>
      </c>
      <c r="H91" s="8">
        <v>2</v>
      </c>
      <c r="I91" s="8">
        <v>4</v>
      </c>
      <c r="J91" s="8"/>
      <c r="K91" s="8"/>
      <c r="L91" s="19"/>
      <c r="M91" s="8">
        <f t="shared" si="12"/>
        <v>6</v>
      </c>
      <c r="N91" s="8">
        <f t="shared" si="13"/>
        <v>4</v>
      </c>
      <c r="O91" s="8">
        <v>4</v>
      </c>
      <c r="P91" s="8"/>
      <c r="Q91" s="8"/>
      <c r="R91" s="19"/>
      <c r="S91" s="9">
        <f>(H91*1.5+1.8*I91+1.2*J91+K91+L91)/'П 1'!C88</f>
        <v>0.3639296187683284</v>
      </c>
      <c r="T91" s="19">
        <v>2</v>
      </c>
      <c r="U91" s="19">
        <v>0</v>
      </c>
      <c r="V91" s="19">
        <v>0</v>
      </c>
      <c r="W91" s="19">
        <v>0</v>
      </c>
      <c r="X91" s="8">
        <f t="shared" si="14"/>
        <v>2</v>
      </c>
      <c r="Y91" s="8">
        <f t="shared" si="10"/>
        <v>3</v>
      </c>
      <c r="Z91" s="20">
        <f t="shared" si="15"/>
        <v>0.6666666666666666</v>
      </c>
      <c r="AA91" s="21">
        <f t="shared" si="16"/>
        <v>79</v>
      </c>
      <c r="AB91" s="8">
        <f t="shared" si="17"/>
        <v>71</v>
      </c>
      <c r="AC91" s="72">
        <f t="shared" si="18"/>
        <v>150</v>
      </c>
      <c r="AD91" s="64">
        <f t="shared" si="19"/>
        <v>78</v>
      </c>
    </row>
    <row r="92" spans="1:30" ht="12.75">
      <c r="A92" s="1">
        <v>81</v>
      </c>
      <c r="B92" s="2" t="s">
        <v>80</v>
      </c>
      <c r="C92" s="18">
        <v>9</v>
      </c>
      <c r="D92" s="18">
        <v>0</v>
      </c>
      <c r="E92" s="18">
        <v>3</v>
      </c>
      <c r="F92" s="18">
        <v>7</v>
      </c>
      <c r="G92" s="8">
        <f t="shared" si="11"/>
        <v>19</v>
      </c>
      <c r="H92" s="8">
        <v>3</v>
      </c>
      <c r="I92" s="8">
        <v>1</v>
      </c>
      <c r="J92" s="8"/>
      <c r="K92" s="8">
        <v>8</v>
      </c>
      <c r="L92" s="19">
        <v>5</v>
      </c>
      <c r="M92" s="8">
        <f t="shared" si="12"/>
        <v>17</v>
      </c>
      <c r="N92" s="8">
        <f t="shared" si="13"/>
        <v>4</v>
      </c>
      <c r="O92" s="8">
        <v>3</v>
      </c>
      <c r="P92" s="8"/>
      <c r="Q92" s="8">
        <v>1</v>
      </c>
      <c r="R92" s="19"/>
      <c r="S92" s="9">
        <f>(H92*1.5+1.8*I92+1.2*J92+K92+L92)/'П 1'!C89</f>
        <v>1.03291788856305</v>
      </c>
      <c r="T92" s="19">
        <v>9</v>
      </c>
      <c r="U92" s="19">
        <v>0</v>
      </c>
      <c r="V92" s="19">
        <v>10</v>
      </c>
      <c r="W92" s="19">
        <v>12</v>
      </c>
      <c r="X92" s="8">
        <f t="shared" si="14"/>
        <v>31</v>
      </c>
      <c r="Y92" s="8">
        <f t="shared" si="10"/>
        <v>32</v>
      </c>
      <c r="Z92" s="20">
        <f t="shared" si="15"/>
        <v>0.96875</v>
      </c>
      <c r="AA92" s="21">
        <f t="shared" si="16"/>
        <v>58</v>
      </c>
      <c r="AB92" s="8">
        <f t="shared" si="17"/>
        <v>36</v>
      </c>
      <c r="AC92" s="72">
        <f t="shared" si="18"/>
        <v>94</v>
      </c>
      <c r="AD92" s="64">
        <f t="shared" si="19"/>
        <v>61</v>
      </c>
    </row>
    <row r="93" spans="1:30" ht="12.75">
      <c r="A93" s="1">
        <v>82</v>
      </c>
      <c r="B93" s="2" t="s">
        <v>81</v>
      </c>
      <c r="C93" s="18">
        <v>3</v>
      </c>
      <c r="D93" s="18">
        <v>0</v>
      </c>
      <c r="E93" s="18">
        <v>0</v>
      </c>
      <c r="F93" s="18">
        <v>2</v>
      </c>
      <c r="G93" s="8">
        <f t="shared" si="11"/>
        <v>5</v>
      </c>
      <c r="H93" s="8">
        <v>32</v>
      </c>
      <c r="I93" s="8">
        <v>1</v>
      </c>
      <c r="J93" s="8">
        <v>2</v>
      </c>
      <c r="K93" s="8"/>
      <c r="L93" s="19">
        <v>1</v>
      </c>
      <c r="M93" s="8">
        <f t="shared" si="12"/>
        <v>36</v>
      </c>
      <c r="N93" s="8">
        <f t="shared" si="13"/>
        <v>10</v>
      </c>
      <c r="O93" s="8">
        <v>9</v>
      </c>
      <c r="P93" s="8"/>
      <c r="Q93" s="8"/>
      <c r="R93" s="19">
        <v>1</v>
      </c>
      <c r="S93" s="9">
        <f>(H93*1.5+1.8*I93+1.2*J93+K93+L93)/'П 1'!C90</f>
        <v>1.6624999999999999</v>
      </c>
      <c r="T93" s="19">
        <v>27</v>
      </c>
      <c r="U93" s="19">
        <v>1</v>
      </c>
      <c r="V93" s="19">
        <v>0</v>
      </c>
      <c r="W93" s="19">
        <v>0</v>
      </c>
      <c r="X93" s="8">
        <f t="shared" si="14"/>
        <v>28</v>
      </c>
      <c r="Y93" s="8">
        <f t="shared" si="10"/>
        <v>31</v>
      </c>
      <c r="Z93" s="20">
        <f t="shared" si="15"/>
        <v>0.9032258064516129</v>
      </c>
      <c r="AA93" s="21">
        <f t="shared" si="16"/>
        <v>36</v>
      </c>
      <c r="AB93" s="8">
        <f t="shared" si="17"/>
        <v>55</v>
      </c>
      <c r="AC93" s="72">
        <f t="shared" si="18"/>
        <v>91</v>
      </c>
      <c r="AD93" s="64">
        <f t="shared" si="19"/>
        <v>57</v>
      </c>
    </row>
    <row r="94" ht="12.75">
      <c r="Z94" s="27"/>
    </row>
  </sheetData>
  <sheetProtection/>
  <mergeCells count="1">
    <mergeCell ref="B4:AK5"/>
  </mergeCells>
  <printOptions/>
  <pageMargins left="0.2362204724409449" right="0.2362204724409449" top="0.2362204724409449" bottom="0.2362204724409449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3:R91"/>
  <sheetViews>
    <sheetView zoomScale="130" zoomScaleNormal="130" zoomScalePageLayoutView="0" workbookViewId="0" topLeftCell="A1">
      <pane ySplit="9" topLeftCell="A25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3.8515625" style="0" customWidth="1"/>
    <col min="2" max="2" width="23.7109375" style="0" customWidth="1"/>
    <col min="3" max="3" width="18.7109375" style="0" customWidth="1"/>
    <col min="4" max="4" width="23.57421875" style="0" customWidth="1"/>
    <col min="5" max="5" width="12.28125" style="0" customWidth="1"/>
    <col min="6" max="6" width="13.140625" style="0" customWidth="1"/>
    <col min="7" max="7" width="11.00390625" style="0" customWidth="1"/>
    <col min="8" max="8" width="8.140625" style="0" customWidth="1"/>
    <col min="9" max="9" width="9.28125" style="0" customWidth="1"/>
    <col min="11" max="11" width="6.8515625" style="0" customWidth="1"/>
  </cols>
  <sheetData>
    <row r="1" ht="12.75" hidden="1"/>
    <row r="2" ht="12.75" hidden="1"/>
    <row r="3" spans="2:18" ht="24.75" customHeight="1" hidden="1">
      <c r="B3" s="108" t="s">
        <v>251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7.2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ht="15">
      <c r="B5" s="80" t="s">
        <v>252</v>
      </c>
    </row>
    <row r="6" ht="12.75" hidden="1"/>
    <row r="7" ht="12.75" hidden="1"/>
    <row r="8" ht="12.75" hidden="1"/>
    <row r="9" spans="1:11" ht="40.5" customHeight="1">
      <c r="A9" s="15"/>
      <c r="B9" s="15"/>
      <c r="C9" s="11" t="s">
        <v>88</v>
      </c>
      <c r="D9" s="12" t="s">
        <v>253</v>
      </c>
      <c r="E9" s="13" t="s">
        <v>95</v>
      </c>
      <c r="F9" s="13" t="s">
        <v>96</v>
      </c>
      <c r="G9" s="13" t="s">
        <v>97</v>
      </c>
      <c r="H9" s="13" t="s">
        <v>210</v>
      </c>
      <c r="I9" s="13" t="s">
        <v>211</v>
      </c>
      <c r="J9" s="13" t="s">
        <v>190</v>
      </c>
      <c r="K9" s="13" t="s">
        <v>228</v>
      </c>
    </row>
    <row r="10" spans="1:11" ht="12.75">
      <c r="A10" s="5">
        <v>1</v>
      </c>
      <c r="B10" s="6" t="s">
        <v>0</v>
      </c>
      <c r="C10" s="19">
        <v>35</v>
      </c>
      <c r="D10" s="8">
        <v>0</v>
      </c>
      <c r="E10" s="9">
        <f>(C10+D10)/'П 1'!C9</f>
        <v>2.9166666666666665</v>
      </c>
      <c r="F10" s="19">
        <v>34</v>
      </c>
      <c r="G10" s="9">
        <f aca="true" t="shared" si="0" ref="G10:G41">IF(E10=0,0,F10/C10)</f>
        <v>0.9714285714285714</v>
      </c>
      <c r="H10" s="75">
        <f>IF(E10=0,82,RANK(E10,E$10:E$91,0))</f>
        <v>45</v>
      </c>
      <c r="I10" s="75">
        <f>IF(E10=0,82,RANK(G10,G$10:G$91,0))</f>
        <v>28</v>
      </c>
      <c r="J10" s="64">
        <f>H10+I10</f>
        <v>73</v>
      </c>
      <c r="K10" s="64">
        <f>IF(E10=0,82,RANK(J10,J$10:J$91,1))</f>
        <v>31</v>
      </c>
    </row>
    <row r="11" spans="1:11" ht="12.75">
      <c r="A11" s="1">
        <v>2</v>
      </c>
      <c r="B11" s="2" t="s">
        <v>1</v>
      </c>
      <c r="C11" s="19">
        <v>162</v>
      </c>
      <c r="D11" s="8">
        <v>0</v>
      </c>
      <c r="E11" s="9">
        <f>(C11+D11)/'П 1'!C10</f>
        <v>4.153846153846154</v>
      </c>
      <c r="F11" s="19">
        <v>166</v>
      </c>
      <c r="G11" s="9">
        <f t="shared" si="0"/>
        <v>1.0246913580246915</v>
      </c>
      <c r="H11" s="75">
        <f aca="true" t="shared" si="1" ref="H11:H74">IF(E11=0,82,RANK(E11,E$10:E$91,0))</f>
        <v>26</v>
      </c>
      <c r="I11" s="75">
        <f aca="true" t="shared" si="2" ref="I11:I74">IF(E11=0,82,RANK(G11,G$10:G$91,0))</f>
        <v>4</v>
      </c>
      <c r="J11" s="64">
        <f aca="true" t="shared" si="3" ref="J11:J74">H11+I11</f>
        <v>30</v>
      </c>
      <c r="K11" s="64">
        <f aca="true" t="shared" si="4" ref="K11:K74">IF(E11=0,82,RANK(J11,J$10:J$91,1))</f>
        <v>8</v>
      </c>
    </row>
    <row r="12" spans="1:11" ht="19.5" customHeight="1">
      <c r="A12" s="1">
        <v>3</v>
      </c>
      <c r="B12" s="2" t="s">
        <v>2</v>
      </c>
      <c r="C12" s="19">
        <v>117</v>
      </c>
      <c r="D12" s="8">
        <v>0</v>
      </c>
      <c r="E12" s="9">
        <f>(C12+D12)/'П 1'!C11</f>
        <v>8.357142857142858</v>
      </c>
      <c r="F12" s="19">
        <v>104</v>
      </c>
      <c r="G12" s="9">
        <f t="shared" si="0"/>
        <v>0.8888888888888888</v>
      </c>
      <c r="H12" s="75">
        <f t="shared" si="1"/>
        <v>4</v>
      </c>
      <c r="I12" s="75">
        <f t="shared" si="2"/>
        <v>57</v>
      </c>
      <c r="J12" s="64">
        <f t="shared" si="3"/>
        <v>61</v>
      </c>
      <c r="K12" s="64">
        <f t="shared" si="4"/>
        <v>24</v>
      </c>
    </row>
    <row r="13" spans="1:11" ht="12.75">
      <c r="A13" s="1">
        <v>4</v>
      </c>
      <c r="B13" s="2" t="s">
        <v>3</v>
      </c>
      <c r="C13" s="19">
        <v>64</v>
      </c>
      <c r="D13" s="8">
        <v>0</v>
      </c>
      <c r="E13" s="9">
        <f>(C13+D13)/'П 1'!C12</f>
        <v>2.784432922105012</v>
      </c>
      <c r="F13" s="19">
        <v>64</v>
      </c>
      <c r="G13" s="9">
        <f t="shared" si="0"/>
        <v>1</v>
      </c>
      <c r="H13" s="75">
        <f t="shared" si="1"/>
        <v>52</v>
      </c>
      <c r="I13" s="75">
        <f t="shared" si="2"/>
        <v>6</v>
      </c>
      <c r="J13" s="64">
        <f t="shared" si="3"/>
        <v>58</v>
      </c>
      <c r="K13" s="64">
        <f t="shared" si="4"/>
        <v>22</v>
      </c>
    </row>
    <row r="14" spans="1:11" ht="12.75">
      <c r="A14" s="1">
        <v>5</v>
      </c>
      <c r="B14" s="2" t="s">
        <v>4</v>
      </c>
      <c r="C14" s="19">
        <v>88</v>
      </c>
      <c r="D14" s="8">
        <v>8</v>
      </c>
      <c r="E14" s="9">
        <f>(C14+D14)/'П 1'!C13</f>
        <v>3.1375358166189113</v>
      </c>
      <c r="F14" s="19">
        <v>82</v>
      </c>
      <c r="G14" s="9">
        <f t="shared" si="0"/>
        <v>0.9318181818181818</v>
      </c>
      <c r="H14" s="75">
        <f t="shared" si="1"/>
        <v>40</v>
      </c>
      <c r="I14" s="75">
        <f t="shared" si="2"/>
        <v>42</v>
      </c>
      <c r="J14" s="64">
        <f t="shared" si="3"/>
        <v>82</v>
      </c>
      <c r="K14" s="64">
        <f t="shared" si="4"/>
        <v>42</v>
      </c>
    </row>
    <row r="15" spans="1:11" ht="12.75">
      <c r="A15" s="1">
        <v>6</v>
      </c>
      <c r="B15" s="2" t="s">
        <v>5</v>
      </c>
      <c r="C15" s="19">
        <v>35</v>
      </c>
      <c r="D15" s="8">
        <v>7</v>
      </c>
      <c r="E15" s="9">
        <f>(C15+D15)/'П 1'!C14</f>
        <v>1.68</v>
      </c>
      <c r="F15" s="19">
        <v>29</v>
      </c>
      <c r="G15" s="9">
        <f t="shared" si="0"/>
        <v>0.8285714285714286</v>
      </c>
      <c r="H15" s="75">
        <f t="shared" si="1"/>
        <v>72</v>
      </c>
      <c r="I15" s="75">
        <f t="shared" si="2"/>
        <v>66</v>
      </c>
      <c r="J15" s="64">
        <f t="shared" si="3"/>
        <v>138</v>
      </c>
      <c r="K15" s="64">
        <f t="shared" si="4"/>
        <v>74</v>
      </c>
    </row>
    <row r="16" spans="1:11" ht="12.75">
      <c r="A16" s="1">
        <v>7</v>
      </c>
      <c r="B16" s="2" t="s">
        <v>6</v>
      </c>
      <c r="C16" s="19">
        <v>219</v>
      </c>
      <c r="D16" s="8">
        <v>1</v>
      </c>
      <c r="E16" s="9">
        <f>(C16+D16)/'П 1'!C15</f>
        <v>4.680851063829787</v>
      </c>
      <c r="F16" s="19">
        <v>231</v>
      </c>
      <c r="G16" s="9">
        <f t="shared" si="0"/>
        <v>1.0547945205479452</v>
      </c>
      <c r="H16" s="75">
        <f t="shared" si="1"/>
        <v>23</v>
      </c>
      <c r="I16" s="75">
        <f t="shared" si="2"/>
        <v>2</v>
      </c>
      <c r="J16" s="64">
        <f t="shared" si="3"/>
        <v>25</v>
      </c>
      <c r="K16" s="64">
        <f t="shared" si="4"/>
        <v>6</v>
      </c>
    </row>
    <row r="17" spans="1:11" ht="12.75">
      <c r="A17" s="1">
        <v>8</v>
      </c>
      <c r="B17" s="2" t="s">
        <v>7</v>
      </c>
      <c r="C17" s="19">
        <v>75</v>
      </c>
      <c r="D17" s="8">
        <v>2</v>
      </c>
      <c r="E17" s="9">
        <f>(C17+D17)/'П 1'!C16</f>
        <v>2.2</v>
      </c>
      <c r="F17" s="19">
        <v>58</v>
      </c>
      <c r="G17" s="9">
        <f t="shared" si="0"/>
        <v>0.7733333333333333</v>
      </c>
      <c r="H17" s="75">
        <f t="shared" si="1"/>
        <v>63</v>
      </c>
      <c r="I17" s="75">
        <f t="shared" si="2"/>
        <v>73</v>
      </c>
      <c r="J17" s="64">
        <f t="shared" si="3"/>
        <v>136</v>
      </c>
      <c r="K17" s="64">
        <f t="shared" si="4"/>
        <v>73</v>
      </c>
    </row>
    <row r="18" spans="1:11" ht="12.75">
      <c r="A18" s="1">
        <v>9</v>
      </c>
      <c r="B18" s="2" t="s">
        <v>8</v>
      </c>
      <c r="C18" s="19">
        <v>178</v>
      </c>
      <c r="D18" s="8">
        <v>0</v>
      </c>
      <c r="E18" s="9">
        <f>(C18+D18)/'П 1'!C17</f>
        <v>6.137931034482759</v>
      </c>
      <c r="F18" s="19">
        <v>177</v>
      </c>
      <c r="G18" s="9">
        <f t="shared" si="0"/>
        <v>0.9943820224719101</v>
      </c>
      <c r="H18" s="75">
        <f t="shared" si="1"/>
        <v>14</v>
      </c>
      <c r="I18" s="75">
        <f t="shared" si="2"/>
        <v>16</v>
      </c>
      <c r="J18" s="64">
        <f t="shared" si="3"/>
        <v>30</v>
      </c>
      <c r="K18" s="64">
        <f t="shared" si="4"/>
        <v>8</v>
      </c>
    </row>
    <row r="19" spans="1:11" ht="12.75">
      <c r="A19" s="1">
        <v>10</v>
      </c>
      <c r="B19" s="2" t="s">
        <v>9</v>
      </c>
      <c r="C19" s="19">
        <v>61</v>
      </c>
      <c r="D19" s="8">
        <v>0</v>
      </c>
      <c r="E19" s="9">
        <f>(C19+D19)/'П 1'!C18</f>
        <v>3.2824708830900784</v>
      </c>
      <c r="F19" s="19">
        <v>58</v>
      </c>
      <c r="G19" s="9">
        <f t="shared" si="0"/>
        <v>0.9508196721311475</v>
      </c>
      <c r="H19" s="75">
        <f t="shared" si="1"/>
        <v>36</v>
      </c>
      <c r="I19" s="75">
        <f t="shared" si="2"/>
        <v>37</v>
      </c>
      <c r="J19" s="64">
        <f t="shared" si="3"/>
        <v>73</v>
      </c>
      <c r="K19" s="64">
        <f t="shared" si="4"/>
        <v>31</v>
      </c>
    </row>
    <row r="20" spans="1:11" ht="12.75">
      <c r="A20" s="1">
        <v>11</v>
      </c>
      <c r="B20" s="2" t="s">
        <v>10</v>
      </c>
      <c r="C20" s="19">
        <v>356</v>
      </c>
      <c r="D20" s="8">
        <v>1</v>
      </c>
      <c r="E20" s="9">
        <f>(C20+D20)/'П 1'!C19</f>
        <v>12.310344827586206</v>
      </c>
      <c r="F20" s="19">
        <v>349</v>
      </c>
      <c r="G20" s="9">
        <f t="shared" si="0"/>
        <v>0.9803370786516854</v>
      </c>
      <c r="H20" s="75">
        <f t="shared" si="1"/>
        <v>2</v>
      </c>
      <c r="I20" s="75">
        <f t="shared" si="2"/>
        <v>19</v>
      </c>
      <c r="J20" s="64">
        <f t="shared" si="3"/>
        <v>21</v>
      </c>
      <c r="K20" s="64">
        <f t="shared" si="4"/>
        <v>5</v>
      </c>
    </row>
    <row r="21" spans="1:11" ht="12.75">
      <c r="A21" s="1">
        <v>12</v>
      </c>
      <c r="B21" s="2" t="s">
        <v>11</v>
      </c>
      <c r="C21" s="19">
        <v>115</v>
      </c>
      <c r="D21" s="8">
        <v>0</v>
      </c>
      <c r="E21" s="9">
        <f>(C21+D21)/'П 1'!C20</f>
        <v>2.7058823529411766</v>
      </c>
      <c r="F21" s="19">
        <v>96</v>
      </c>
      <c r="G21" s="9">
        <f t="shared" si="0"/>
        <v>0.8347826086956521</v>
      </c>
      <c r="H21" s="75">
        <f t="shared" si="1"/>
        <v>55</v>
      </c>
      <c r="I21" s="75">
        <f t="shared" si="2"/>
        <v>62</v>
      </c>
      <c r="J21" s="64">
        <f t="shared" si="3"/>
        <v>117</v>
      </c>
      <c r="K21" s="64">
        <f t="shared" si="4"/>
        <v>68</v>
      </c>
    </row>
    <row r="22" spans="1:11" ht="12.75">
      <c r="A22" s="1">
        <v>13</v>
      </c>
      <c r="B22" s="2" t="s">
        <v>12</v>
      </c>
      <c r="C22" s="19">
        <v>139</v>
      </c>
      <c r="D22" s="8">
        <v>1</v>
      </c>
      <c r="E22" s="9">
        <f>(C22+D22)/'П 1'!C21</f>
        <v>4</v>
      </c>
      <c r="F22" s="19">
        <v>133</v>
      </c>
      <c r="G22" s="9">
        <f t="shared" si="0"/>
        <v>0.9568345323741008</v>
      </c>
      <c r="H22" s="75">
        <f t="shared" si="1"/>
        <v>27</v>
      </c>
      <c r="I22" s="75">
        <f t="shared" si="2"/>
        <v>35</v>
      </c>
      <c r="J22" s="64">
        <f t="shared" si="3"/>
        <v>62</v>
      </c>
      <c r="K22" s="64">
        <f t="shared" si="4"/>
        <v>25</v>
      </c>
    </row>
    <row r="23" spans="1:11" ht="12.75">
      <c r="A23" s="1">
        <v>14</v>
      </c>
      <c r="B23" s="2" t="s">
        <v>13</v>
      </c>
      <c r="C23" s="19">
        <v>115</v>
      </c>
      <c r="D23" s="8">
        <v>0</v>
      </c>
      <c r="E23" s="9">
        <f>(C23+D23)/'П 1'!C22</f>
        <v>3.026315789473684</v>
      </c>
      <c r="F23" s="19">
        <v>100</v>
      </c>
      <c r="G23" s="9">
        <f t="shared" si="0"/>
        <v>0.8695652173913043</v>
      </c>
      <c r="H23" s="75">
        <f t="shared" si="1"/>
        <v>41</v>
      </c>
      <c r="I23" s="75">
        <f t="shared" si="2"/>
        <v>58</v>
      </c>
      <c r="J23" s="64">
        <f t="shared" si="3"/>
        <v>99</v>
      </c>
      <c r="K23" s="64">
        <f t="shared" si="4"/>
        <v>58</v>
      </c>
    </row>
    <row r="24" spans="1:11" ht="12.75">
      <c r="A24" s="1">
        <v>15</v>
      </c>
      <c r="B24" s="2" t="s">
        <v>15</v>
      </c>
      <c r="C24" s="19">
        <v>106</v>
      </c>
      <c r="D24" s="8">
        <v>5</v>
      </c>
      <c r="E24" s="9">
        <f>(C24+D24)/'П 1'!C23</f>
        <v>3.3134328358208953</v>
      </c>
      <c r="F24" s="19">
        <v>96</v>
      </c>
      <c r="G24" s="9">
        <f t="shared" si="0"/>
        <v>0.9056603773584906</v>
      </c>
      <c r="H24" s="75">
        <f t="shared" si="1"/>
        <v>35</v>
      </c>
      <c r="I24" s="75">
        <f t="shared" si="2"/>
        <v>51</v>
      </c>
      <c r="J24" s="64">
        <f t="shared" si="3"/>
        <v>86</v>
      </c>
      <c r="K24" s="64">
        <f t="shared" si="4"/>
        <v>47</v>
      </c>
    </row>
    <row r="25" spans="1:11" ht="12.75">
      <c r="A25" s="1">
        <v>16</v>
      </c>
      <c r="B25" s="2" t="s">
        <v>14</v>
      </c>
      <c r="C25" s="19">
        <v>18</v>
      </c>
      <c r="D25" s="19">
        <v>0</v>
      </c>
      <c r="E25" s="9">
        <f>(C25+D25)/'П 1'!C24</f>
        <v>1.5</v>
      </c>
      <c r="F25" s="19">
        <v>15</v>
      </c>
      <c r="G25" s="9">
        <f t="shared" si="0"/>
        <v>0.8333333333333334</v>
      </c>
      <c r="H25" s="75">
        <f t="shared" si="1"/>
        <v>75</v>
      </c>
      <c r="I25" s="75">
        <f t="shared" si="2"/>
        <v>63</v>
      </c>
      <c r="J25" s="64">
        <f t="shared" si="3"/>
        <v>138</v>
      </c>
      <c r="K25" s="64">
        <f t="shared" si="4"/>
        <v>74</v>
      </c>
    </row>
    <row r="26" spans="1:11" ht="12.75">
      <c r="A26" s="1">
        <v>17</v>
      </c>
      <c r="B26" s="2" t="s">
        <v>16</v>
      </c>
      <c r="C26" s="19">
        <v>69</v>
      </c>
      <c r="D26" s="19">
        <v>0</v>
      </c>
      <c r="E26" s="9">
        <f>(C26+D26)/'П 1'!C25</f>
        <v>3.206646294881589</v>
      </c>
      <c r="F26" s="19">
        <v>53</v>
      </c>
      <c r="G26" s="9">
        <f t="shared" si="0"/>
        <v>0.7681159420289855</v>
      </c>
      <c r="H26" s="75">
        <f t="shared" si="1"/>
        <v>38</v>
      </c>
      <c r="I26" s="75">
        <f t="shared" si="2"/>
        <v>74</v>
      </c>
      <c r="J26" s="64">
        <f t="shared" si="3"/>
        <v>112</v>
      </c>
      <c r="K26" s="64">
        <f t="shared" si="4"/>
        <v>64</v>
      </c>
    </row>
    <row r="27" spans="1:11" ht="12.75">
      <c r="A27" s="1">
        <v>18</v>
      </c>
      <c r="B27" s="2" t="s">
        <v>17</v>
      </c>
      <c r="C27" s="19">
        <v>157</v>
      </c>
      <c r="D27" s="19">
        <v>0</v>
      </c>
      <c r="E27" s="9">
        <f>(C27+D27)/'П 1'!C26</f>
        <v>6.541666666666667</v>
      </c>
      <c r="F27" s="19">
        <v>157</v>
      </c>
      <c r="G27" s="9">
        <f t="shared" si="0"/>
        <v>1</v>
      </c>
      <c r="H27" s="75">
        <f t="shared" si="1"/>
        <v>11</v>
      </c>
      <c r="I27" s="75">
        <f t="shared" si="2"/>
        <v>6</v>
      </c>
      <c r="J27" s="64">
        <f t="shared" si="3"/>
        <v>17</v>
      </c>
      <c r="K27" s="64">
        <f t="shared" si="4"/>
        <v>3</v>
      </c>
    </row>
    <row r="28" spans="1:11" ht="12.75">
      <c r="A28" s="1">
        <v>19</v>
      </c>
      <c r="B28" s="2" t="s">
        <v>18</v>
      </c>
      <c r="C28" s="19">
        <v>565</v>
      </c>
      <c r="D28" s="8">
        <v>0</v>
      </c>
      <c r="E28" s="9">
        <f>(C28+D28)/'П 1'!C27</f>
        <v>13.433978242459775</v>
      </c>
      <c r="F28" s="19">
        <v>565</v>
      </c>
      <c r="G28" s="9">
        <f t="shared" si="0"/>
        <v>1</v>
      </c>
      <c r="H28" s="75">
        <f t="shared" si="1"/>
        <v>1</v>
      </c>
      <c r="I28" s="75">
        <f t="shared" si="2"/>
        <v>6</v>
      </c>
      <c r="J28" s="64">
        <f t="shared" si="3"/>
        <v>7</v>
      </c>
      <c r="K28" s="64">
        <f t="shared" si="4"/>
        <v>1</v>
      </c>
    </row>
    <row r="29" spans="1:11" ht="12.75">
      <c r="A29" s="1">
        <v>20</v>
      </c>
      <c r="B29" s="2" t="s">
        <v>19</v>
      </c>
      <c r="C29" s="19">
        <v>48</v>
      </c>
      <c r="D29" s="8">
        <v>0</v>
      </c>
      <c r="E29" s="9">
        <f>(C29+D29)/'П 1'!C28</f>
        <v>2.4</v>
      </c>
      <c r="F29" s="19">
        <v>47</v>
      </c>
      <c r="G29" s="9">
        <f t="shared" si="0"/>
        <v>0.9791666666666666</v>
      </c>
      <c r="H29" s="75">
        <f t="shared" si="1"/>
        <v>62</v>
      </c>
      <c r="I29" s="75">
        <f t="shared" si="2"/>
        <v>21</v>
      </c>
      <c r="J29" s="64">
        <f t="shared" si="3"/>
        <v>83</v>
      </c>
      <c r="K29" s="64">
        <f t="shared" si="4"/>
        <v>44</v>
      </c>
    </row>
    <row r="30" spans="1:11" ht="12.75">
      <c r="A30" s="1">
        <v>21</v>
      </c>
      <c r="B30" s="2" t="s">
        <v>20</v>
      </c>
      <c r="C30" s="19">
        <v>35</v>
      </c>
      <c r="D30" s="8">
        <v>0</v>
      </c>
      <c r="E30" s="9">
        <f>(C30+D30)/'П 1'!C29</f>
        <v>1.4285714285714286</v>
      </c>
      <c r="F30" s="19">
        <v>34</v>
      </c>
      <c r="G30" s="9">
        <f t="shared" si="0"/>
        <v>0.9714285714285714</v>
      </c>
      <c r="H30" s="75">
        <f t="shared" si="1"/>
        <v>76</v>
      </c>
      <c r="I30" s="75">
        <f t="shared" si="2"/>
        <v>28</v>
      </c>
      <c r="J30" s="64">
        <f t="shared" si="3"/>
        <v>104</v>
      </c>
      <c r="K30" s="64">
        <f t="shared" si="4"/>
        <v>60</v>
      </c>
    </row>
    <row r="31" spans="1:11" ht="12.75">
      <c r="A31" s="1">
        <v>22</v>
      </c>
      <c r="B31" s="2" t="s">
        <v>21</v>
      </c>
      <c r="C31" s="19">
        <v>32</v>
      </c>
      <c r="D31" s="8">
        <v>0</v>
      </c>
      <c r="E31" s="9">
        <f>(C31+D31)/'П 1'!C30</f>
        <v>2.4615384615384617</v>
      </c>
      <c r="F31" s="19">
        <v>16</v>
      </c>
      <c r="G31" s="9">
        <f t="shared" si="0"/>
        <v>0.5</v>
      </c>
      <c r="H31" s="75">
        <f t="shared" si="1"/>
        <v>61</v>
      </c>
      <c r="I31" s="75">
        <f t="shared" si="2"/>
        <v>82</v>
      </c>
      <c r="J31" s="64">
        <f t="shared" si="3"/>
        <v>143</v>
      </c>
      <c r="K31" s="64">
        <f t="shared" si="4"/>
        <v>77</v>
      </c>
    </row>
    <row r="32" spans="1:11" ht="12.75">
      <c r="A32" s="1">
        <v>23</v>
      </c>
      <c r="B32" s="2" t="s">
        <v>22</v>
      </c>
      <c r="C32" s="19">
        <v>52</v>
      </c>
      <c r="D32" s="8">
        <v>0</v>
      </c>
      <c r="E32" s="9">
        <f>(C32+D32)/'П 1'!C31</f>
        <v>2.1666666666666665</v>
      </c>
      <c r="F32" s="19">
        <v>52</v>
      </c>
      <c r="G32" s="9">
        <f t="shared" si="0"/>
        <v>1</v>
      </c>
      <c r="H32" s="75">
        <f t="shared" si="1"/>
        <v>64</v>
      </c>
      <c r="I32" s="75">
        <f t="shared" si="2"/>
        <v>6</v>
      </c>
      <c r="J32" s="64">
        <f t="shared" si="3"/>
        <v>70</v>
      </c>
      <c r="K32" s="64">
        <f t="shared" si="4"/>
        <v>28</v>
      </c>
    </row>
    <row r="33" spans="1:11" ht="12.75">
      <c r="A33" s="1">
        <v>24</v>
      </c>
      <c r="B33" s="2" t="s">
        <v>23</v>
      </c>
      <c r="C33" s="19">
        <v>52</v>
      </c>
      <c r="D33" s="8">
        <v>1</v>
      </c>
      <c r="E33" s="9">
        <f>(C33+D33)/'П 1'!C32</f>
        <v>2.836510263929619</v>
      </c>
      <c r="F33" s="19">
        <v>48</v>
      </c>
      <c r="G33" s="9">
        <f t="shared" si="0"/>
        <v>0.9230769230769231</v>
      </c>
      <c r="H33" s="75">
        <f t="shared" si="1"/>
        <v>49</v>
      </c>
      <c r="I33" s="75">
        <f t="shared" si="2"/>
        <v>43</v>
      </c>
      <c r="J33" s="64">
        <f t="shared" si="3"/>
        <v>92</v>
      </c>
      <c r="K33" s="64">
        <f t="shared" si="4"/>
        <v>52</v>
      </c>
    </row>
    <row r="34" spans="1:11" ht="12.75">
      <c r="A34" s="1">
        <v>25</v>
      </c>
      <c r="B34" s="2" t="s">
        <v>24</v>
      </c>
      <c r="C34" s="19">
        <v>67</v>
      </c>
      <c r="D34" s="8">
        <v>0</v>
      </c>
      <c r="E34" s="9">
        <f>(C34+D34)/'П 1'!C33</f>
        <v>3.9411764705882355</v>
      </c>
      <c r="F34" s="19">
        <v>67</v>
      </c>
      <c r="G34" s="9">
        <f t="shared" si="0"/>
        <v>1</v>
      </c>
      <c r="H34" s="75">
        <f t="shared" si="1"/>
        <v>28</v>
      </c>
      <c r="I34" s="75">
        <f t="shared" si="2"/>
        <v>6</v>
      </c>
      <c r="J34" s="64">
        <f t="shared" si="3"/>
        <v>34</v>
      </c>
      <c r="K34" s="64">
        <f t="shared" si="4"/>
        <v>11</v>
      </c>
    </row>
    <row r="35" spans="1:11" ht="12.75">
      <c r="A35" s="1">
        <v>26</v>
      </c>
      <c r="B35" s="2" t="s">
        <v>25</v>
      </c>
      <c r="C35" s="19">
        <v>32</v>
      </c>
      <c r="D35" s="8">
        <v>0</v>
      </c>
      <c r="E35" s="9">
        <f>(C35+D35)/'П 1'!C34</f>
        <v>1.6325389614927668</v>
      </c>
      <c r="F35" s="19">
        <v>29</v>
      </c>
      <c r="G35" s="9">
        <f t="shared" si="0"/>
        <v>0.90625</v>
      </c>
      <c r="H35" s="75">
        <f t="shared" si="1"/>
        <v>73</v>
      </c>
      <c r="I35" s="75">
        <f t="shared" si="2"/>
        <v>50</v>
      </c>
      <c r="J35" s="64">
        <f t="shared" si="3"/>
        <v>123</v>
      </c>
      <c r="K35" s="64">
        <f t="shared" si="4"/>
        <v>71</v>
      </c>
    </row>
    <row r="36" spans="1:11" ht="12.75">
      <c r="A36" s="1">
        <v>27</v>
      </c>
      <c r="B36" s="2" t="s">
        <v>26</v>
      </c>
      <c r="C36" s="19">
        <v>130</v>
      </c>
      <c r="D36" s="8">
        <v>1</v>
      </c>
      <c r="E36" s="9">
        <f>(C36+D36)/'П 1'!C35</f>
        <v>2.847826086956522</v>
      </c>
      <c r="F36" s="19">
        <v>108</v>
      </c>
      <c r="G36" s="9">
        <f t="shared" si="0"/>
        <v>0.8307692307692308</v>
      </c>
      <c r="H36" s="75">
        <f t="shared" si="1"/>
        <v>47</v>
      </c>
      <c r="I36" s="75">
        <f t="shared" si="2"/>
        <v>64</v>
      </c>
      <c r="J36" s="64">
        <f t="shared" si="3"/>
        <v>111</v>
      </c>
      <c r="K36" s="64">
        <f t="shared" si="4"/>
        <v>63</v>
      </c>
    </row>
    <row r="37" spans="1:11" ht="12.75">
      <c r="A37" s="1">
        <v>28</v>
      </c>
      <c r="B37" s="2" t="s">
        <v>27</v>
      </c>
      <c r="C37" s="19">
        <v>59</v>
      </c>
      <c r="D37" s="8">
        <v>0</v>
      </c>
      <c r="E37" s="9">
        <f>(C37+D37)/'П 1'!C36</f>
        <v>2.107142857142857</v>
      </c>
      <c r="F37" s="19">
        <v>37</v>
      </c>
      <c r="G37" s="9">
        <f t="shared" si="0"/>
        <v>0.6271186440677966</v>
      </c>
      <c r="H37" s="75">
        <f t="shared" si="1"/>
        <v>68</v>
      </c>
      <c r="I37" s="75">
        <f t="shared" si="2"/>
        <v>79</v>
      </c>
      <c r="J37" s="64">
        <f t="shared" si="3"/>
        <v>147</v>
      </c>
      <c r="K37" s="64">
        <f t="shared" si="4"/>
        <v>78</v>
      </c>
    </row>
    <row r="38" spans="1:11" ht="12.75">
      <c r="A38" s="1">
        <v>29</v>
      </c>
      <c r="B38" s="2" t="s">
        <v>28</v>
      </c>
      <c r="C38" s="19">
        <v>28</v>
      </c>
      <c r="D38" s="8">
        <v>0</v>
      </c>
      <c r="E38" s="9">
        <f>(C38+D38)/'П 1'!C37</f>
        <v>0.9151146131805158</v>
      </c>
      <c r="F38" s="19">
        <v>27</v>
      </c>
      <c r="G38" s="9">
        <f t="shared" si="0"/>
        <v>0.9642857142857143</v>
      </c>
      <c r="H38" s="75">
        <f t="shared" si="1"/>
        <v>80</v>
      </c>
      <c r="I38" s="75">
        <f t="shared" si="2"/>
        <v>32</v>
      </c>
      <c r="J38" s="64">
        <f t="shared" si="3"/>
        <v>112</v>
      </c>
      <c r="K38" s="64">
        <f t="shared" si="4"/>
        <v>64</v>
      </c>
    </row>
    <row r="39" spans="1:11" ht="12.75">
      <c r="A39" s="1">
        <v>30</v>
      </c>
      <c r="B39" s="2" t="s">
        <v>29</v>
      </c>
      <c r="C39" s="19">
        <v>42</v>
      </c>
      <c r="D39" s="8">
        <v>0</v>
      </c>
      <c r="E39" s="9">
        <f>(C39+D39)/'П 1'!C38</f>
        <v>2.1538461538461537</v>
      </c>
      <c r="F39" s="19">
        <v>42</v>
      </c>
      <c r="G39" s="9">
        <f t="shared" si="0"/>
        <v>1</v>
      </c>
      <c r="H39" s="75">
        <f t="shared" si="1"/>
        <v>65</v>
      </c>
      <c r="I39" s="75">
        <f t="shared" si="2"/>
        <v>6</v>
      </c>
      <c r="J39" s="64">
        <f t="shared" si="3"/>
        <v>71</v>
      </c>
      <c r="K39" s="64">
        <f t="shared" si="4"/>
        <v>29</v>
      </c>
    </row>
    <row r="40" spans="1:11" ht="12.75">
      <c r="A40" s="1">
        <v>31</v>
      </c>
      <c r="B40" s="2" t="s">
        <v>30</v>
      </c>
      <c r="C40" s="19">
        <v>172</v>
      </c>
      <c r="D40" s="8">
        <v>3</v>
      </c>
      <c r="E40" s="9">
        <f>(C40+D40)/'П 1'!C39</f>
        <v>2.9411764705882355</v>
      </c>
      <c r="F40" s="19">
        <v>135</v>
      </c>
      <c r="G40" s="9">
        <f t="shared" si="0"/>
        <v>0.7848837209302325</v>
      </c>
      <c r="H40" s="75">
        <f t="shared" si="1"/>
        <v>44</v>
      </c>
      <c r="I40" s="75">
        <f t="shared" si="2"/>
        <v>70</v>
      </c>
      <c r="J40" s="64">
        <f t="shared" si="3"/>
        <v>114</v>
      </c>
      <c r="K40" s="64">
        <f t="shared" si="4"/>
        <v>67</v>
      </c>
    </row>
    <row r="41" spans="1:11" ht="12.75">
      <c r="A41" s="1">
        <v>32</v>
      </c>
      <c r="B41" s="2" t="s">
        <v>31</v>
      </c>
      <c r="C41" s="19">
        <v>145</v>
      </c>
      <c r="D41" s="8">
        <v>0</v>
      </c>
      <c r="E41" s="9">
        <f>(C41+D41)/'П 1'!C40</f>
        <v>2.797156598488452</v>
      </c>
      <c r="F41" s="19">
        <v>117</v>
      </c>
      <c r="G41" s="9">
        <f t="shared" si="0"/>
        <v>0.8068965517241379</v>
      </c>
      <c r="H41" s="75">
        <f t="shared" si="1"/>
        <v>51</v>
      </c>
      <c r="I41" s="75">
        <f t="shared" si="2"/>
        <v>69</v>
      </c>
      <c r="J41" s="64">
        <f t="shared" si="3"/>
        <v>120</v>
      </c>
      <c r="K41" s="64">
        <f t="shared" si="4"/>
        <v>69</v>
      </c>
    </row>
    <row r="42" spans="1:11" ht="12.75">
      <c r="A42" s="1">
        <v>33</v>
      </c>
      <c r="B42" s="2" t="s">
        <v>32</v>
      </c>
      <c r="C42" s="19">
        <v>51</v>
      </c>
      <c r="D42" s="8">
        <v>0</v>
      </c>
      <c r="E42" s="9">
        <f>(C42+D42)/'П 1'!C41</f>
        <v>2.6842105263157894</v>
      </c>
      <c r="F42" s="19">
        <v>48</v>
      </c>
      <c r="G42" s="9">
        <f aca="true" t="shared" si="5" ref="G42:G73">IF(E42=0,0,F42/C42)</f>
        <v>0.9411764705882353</v>
      </c>
      <c r="H42" s="75">
        <f t="shared" si="1"/>
        <v>57</v>
      </c>
      <c r="I42" s="75">
        <f t="shared" si="2"/>
        <v>40</v>
      </c>
      <c r="J42" s="64">
        <f t="shared" si="3"/>
        <v>97</v>
      </c>
      <c r="K42" s="64">
        <f t="shared" si="4"/>
        <v>56</v>
      </c>
    </row>
    <row r="43" spans="1:11" ht="12.75">
      <c r="A43" s="1">
        <v>34</v>
      </c>
      <c r="B43" s="2" t="s">
        <v>33</v>
      </c>
      <c r="C43" s="19">
        <v>111</v>
      </c>
      <c r="D43" s="8">
        <v>0</v>
      </c>
      <c r="E43" s="9">
        <f>(C43+D43)/'П 1'!C42</f>
        <v>4.44</v>
      </c>
      <c r="F43" s="19">
        <v>108</v>
      </c>
      <c r="G43" s="9">
        <f t="shared" si="5"/>
        <v>0.972972972972973</v>
      </c>
      <c r="H43" s="75">
        <f t="shared" si="1"/>
        <v>25</v>
      </c>
      <c r="I43" s="75">
        <f t="shared" si="2"/>
        <v>27</v>
      </c>
      <c r="J43" s="64">
        <f t="shared" si="3"/>
        <v>52</v>
      </c>
      <c r="K43" s="64">
        <f t="shared" si="4"/>
        <v>17</v>
      </c>
    </row>
    <row r="44" spans="1:11" s="27" customFormat="1" ht="12.75">
      <c r="A44" s="1">
        <v>35</v>
      </c>
      <c r="B44" s="2" t="s">
        <v>34</v>
      </c>
      <c r="C44" s="19">
        <v>94</v>
      </c>
      <c r="D44" s="19">
        <v>0</v>
      </c>
      <c r="E44" s="9">
        <f>(C44+D44)/'П 1'!C43</f>
        <v>2.764705882352941</v>
      </c>
      <c r="F44" s="19">
        <v>90</v>
      </c>
      <c r="G44" s="9">
        <f t="shared" si="5"/>
        <v>0.9574468085106383</v>
      </c>
      <c r="H44" s="75">
        <f t="shared" si="1"/>
        <v>53</v>
      </c>
      <c r="I44" s="75">
        <f t="shared" si="2"/>
        <v>34</v>
      </c>
      <c r="J44" s="64">
        <f t="shared" si="3"/>
        <v>87</v>
      </c>
      <c r="K44" s="64">
        <f t="shared" si="4"/>
        <v>48</v>
      </c>
    </row>
    <row r="45" spans="1:11" ht="12.75">
      <c r="A45" s="1">
        <v>36</v>
      </c>
      <c r="B45" s="2" t="s">
        <v>35</v>
      </c>
      <c r="C45" s="19">
        <v>88</v>
      </c>
      <c r="D45" s="8">
        <v>4</v>
      </c>
      <c r="E45" s="9">
        <f>(C45+D45)/'П 1'!C44</f>
        <v>2.875</v>
      </c>
      <c r="F45" s="19">
        <v>84</v>
      </c>
      <c r="G45" s="9">
        <f t="shared" si="5"/>
        <v>0.9545454545454546</v>
      </c>
      <c r="H45" s="75">
        <f t="shared" si="1"/>
        <v>46</v>
      </c>
      <c r="I45" s="75">
        <f t="shared" si="2"/>
        <v>36</v>
      </c>
      <c r="J45" s="64">
        <f t="shared" si="3"/>
        <v>82</v>
      </c>
      <c r="K45" s="64">
        <f t="shared" si="4"/>
        <v>42</v>
      </c>
    </row>
    <row r="46" spans="1:11" ht="12.75">
      <c r="A46" s="1">
        <v>37</v>
      </c>
      <c r="B46" s="2" t="s">
        <v>36</v>
      </c>
      <c r="C46" s="19">
        <v>38</v>
      </c>
      <c r="D46" s="8">
        <v>0</v>
      </c>
      <c r="E46" s="9">
        <f>(C46+D46)/'П 1'!C45</f>
        <v>2.1407624633431084</v>
      </c>
      <c r="F46" s="19">
        <v>37</v>
      </c>
      <c r="G46" s="9">
        <f t="shared" si="5"/>
        <v>0.9736842105263158</v>
      </c>
      <c r="H46" s="75">
        <f t="shared" si="1"/>
        <v>66</v>
      </c>
      <c r="I46" s="75">
        <f t="shared" si="2"/>
        <v>26</v>
      </c>
      <c r="J46" s="64">
        <f t="shared" si="3"/>
        <v>92</v>
      </c>
      <c r="K46" s="64">
        <f t="shared" si="4"/>
        <v>52</v>
      </c>
    </row>
    <row r="47" spans="1:11" ht="12.75">
      <c r="A47" s="1">
        <v>38</v>
      </c>
      <c r="B47" s="2" t="s">
        <v>37</v>
      </c>
      <c r="C47" s="19">
        <v>45</v>
      </c>
      <c r="D47" s="8">
        <v>1</v>
      </c>
      <c r="E47" s="9">
        <f>(C47+D47)/'П 1'!C46</f>
        <v>2.4864864864864864</v>
      </c>
      <c r="F47" s="19">
        <v>41</v>
      </c>
      <c r="G47" s="9">
        <f t="shared" si="5"/>
        <v>0.9111111111111111</v>
      </c>
      <c r="H47" s="75">
        <f t="shared" si="1"/>
        <v>59</v>
      </c>
      <c r="I47" s="75">
        <f t="shared" si="2"/>
        <v>47</v>
      </c>
      <c r="J47" s="64">
        <f t="shared" si="3"/>
        <v>106</v>
      </c>
      <c r="K47" s="64">
        <f t="shared" si="4"/>
        <v>61</v>
      </c>
    </row>
    <row r="48" spans="1:11" ht="12.75">
      <c r="A48" s="1">
        <v>39</v>
      </c>
      <c r="B48" s="2" t="s">
        <v>38</v>
      </c>
      <c r="C48" s="19">
        <v>51</v>
      </c>
      <c r="D48" s="8">
        <v>3</v>
      </c>
      <c r="E48" s="9">
        <f>(C48+D48)/'П 1'!C47</f>
        <v>2.8421052631578947</v>
      </c>
      <c r="F48" s="19">
        <v>46</v>
      </c>
      <c r="G48" s="9">
        <f t="shared" si="5"/>
        <v>0.9019607843137255</v>
      </c>
      <c r="H48" s="75">
        <f t="shared" si="1"/>
        <v>48</v>
      </c>
      <c r="I48" s="75">
        <f t="shared" si="2"/>
        <v>54</v>
      </c>
      <c r="J48" s="64">
        <f t="shared" si="3"/>
        <v>102</v>
      </c>
      <c r="K48" s="64">
        <f t="shared" si="4"/>
        <v>59</v>
      </c>
    </row>
    <row r="49" spans="1:11" ht="12.75">
      <c r="A49" s="1">
        <v>40</v>
      </c>
      <c r="B49" s="2" t="s">
        <v>39</v>
      </c>
      <c r="C49" s="19">
        <v>736</v>
      </c>
      <c r="D49" s="8">
        <v>4</v>
      </c>
      <c r="E49" s="9">
        <f>(C49+D49)/'П 1'!C48</f>
        <v>7.0476190476190474</v>
      </c>
      <c r="F49" s="19">
        <v>630</v>
      </c>
      <c r="G49" s="9">
        <f t="shared" si="5"/>
        <v>0.8559782608695652</v>
      </c>
      <c r="H49" s="75">
        <f t="shared" si="1"/>
        <v>9</v>
      </c>
      <c r="I49" s="75">
        <f t="shared" si="2"/>
        <v>59</v>
      </c>
      <c r="J49" s="64">
        <f t="shared" si="3"/>
        <v>68</v>
      </c>
      <c r="K49" s="64">
        <f t="shared" si="4"/>
        <v>27</v>
      </c>
    </row>
    <row r="50" spans="1:11" ht="12.75">
      <c r="A50" s="1">
        <v>41</v>
      </c>
      <c r="B50" s="2" t="s">
        <v>40</v>
      </c>
      <c r="C50" s="19">
        <v>637</v>
      </c>
      <c r="D50" s="8">
        <v>0</v>
      </c>
      <c r="E50" s="9">
        <f>(C50+D50)/'П 1'!C49</f>
        <v>10.52892561983471</v>
      </c>
      <c r="F50" s="19">
        <v>496</v>
      </c>
      <c r="G50" s="9">
        <f t="shared" si="5"/>
        <v>0.7786499215070644</v>
      </c>
      <c r="H50" s="75">
        <f t="shared" si="1"/>
        <v>3</v>
      </c>
      <c r="I50" s="75">
        <f t="shared" si="2"/>
        <v>71</v>
      </c>
      <c r="J50" s="64">
        <f t="shared" si="3"/>
        <v>74</v>
      </c>
      <c r="K50" s="64">
        <f t="shared" si="4"/>
        <v>33</v>
      </c>
    </row>
    <row r="51" spans="1:11" ht="12.75">
      <c r="A51" s="1">
        <v>42</v>
      </c>
      <c r="B51" s="2" t="s">
        <v>41</v>
      </c>
      <c r="C51" s="19">
        <v>72</v>
      </c>
      <c r="D51" s="8">
        <v>2</v>
      </c>
      <c r="E51" s="9">
        <f>(C51+D51)/'П 1'!C50</f>
        <v>2.475256598240469</v>
      </c>
      <c r="F51" s="19">
        <v>65</v>
      </c>
      <c r="G51" s="9">
        <f t="shared" si="5"/>
        <v>0.9027777777777778</v>
      </c>
      <c r="H51" s="75">
        <f t="shared" si="1"/>
        <v>60</v>
      </c>
      <c r="I51" s="75">
        <f t="shared" si="2"/>
        <v>53</v>
      </c>
      <c r="J51" s="64">
        <f t="shared" si="3"/>
        <v>113</v>
      </c>
      <c r="K51" s="64">
        <f t="shared" si="4"/>
        <v>66</v>
      </c>
    </row>
    <row r="52" spans="1:11" ht="12.75">
      <c r="A52" s="1">
        <v>43</v>
      </c>
      <c r="B52" s="2" t="s">
        <v>42</v>
      </c>
      <c r="C52" s="19">
        <v>13</v>
      </c>
      <c r="D52" s="8">
        <v>0</v>
      </c>
      <c r="E52" s="9">
        <f>(C52+D52)/'П 1'!C51</f>
        <v>1.0833333333333333</v>
      </c>
      <c r="F52" s="19">
        <v>9</v>
      </c>
      <c r="G52" s="9">
        <f t="shared" si="5"/>
        <v>0.6923076923076923</v>
      </c>
      <c r="H52" s="75">
        <f t="shared" si="1"/>
        <v>78</v>
      </c>
      <c r="I52" s="75">
        <f t="shared" si="2"/>
        <v>76</v>
      </c>
      <c r="J52" s="64">
        <f t="shared" si="3"/>
        <v>154</v>
      </c>
      <c r="K52" s="64">
        <f t="shared" si="4"/>
        <v>79</v>
      </c>
    </row>
    <row r="53" spans="1:11" ht="12.75">
      <c r="A53" s="1">
        <v>44</v>
      </c>
      <c r="B53" s="2" t="s">
        <v>43</v>
      </c>
      <c r="C53" s="19">
        <v>165</v>
      </c>
      <c r="D53" s="8">
        <v>0</v>
      </c>
      <c r="E53" s="9">
        <f>(C53+D53)/'П 1'!C52</f>
        <v>2.9464285714285716</v>
      </c>
      <c r="F53" s="19">
        <v>151</v>
      </c>
      <c r="G53" s="9">
        <f t="shared" si="5"/>
        <v>0.9151515151515152</v>
      </c>
      <c r="H53" s="75">
        <f t="shared" si="1"/>
        <v>43</v>
      </c>
      <c r="I53" s="75">
        <f t="shared" si="2"/>
        <v>46</v>
      </c>
      <c r="J53" s="64">
        <f t="shared" si="3"/>
        <v>89</v>
      </c>
      <c r="K53" s="64">
        <f t="shared" si="4"/>
        <v>50</v>
      </c>
    </row>
    <row r="54" spans="1:11" ht="12.75">
      <c r="A54" s="1">
        <v>45</v>
      </c>
      <c r="B54" s="2" t="s">
        <v>44</v>
      </c>
      <c r="C54" s="19">
        <v>62</v>
      </c>
      <c r="D54" s="8">
        <v>0</v>
      </c>
      <c r="E54" s="9">
        <f>(C54+D54)/'П 1'!C53</f>
        <v>3.263157894736842</v>
      </c>
      <c r="F54" s="19">
        <v>57</v>
      </c>
      <c r="G54" s="9">
        <f t="shared" si="5"/>
        <v>0.9193548387096774</v>
      </c>
      <c r="H54" s="75">
        <f t="shared" si="1"/>
        <v>37</v>
      </c>
      <c r="I54" s="75">
        <f t="shared" si="2"/>
        <v>44</v>
      </c>
      <c r="J54" s="64">
        <f t="shared" si="3"/>
        <v>81</v>
      </c>
      <c r="K54" s="64">
        <f t="shared" si="4"/>
        <v>41</v>
      </c>
    </row>
    <row r="55" spans="1:11" ht="12.75">
      <c r="A55" s="1">
        <v>46</v>
      </c>
      <c r="B55" s="2" t="s">
        <v>45</v>
      </c>
      <c r="C55" s="19">
        <v>322</v>
      </c>
      <c r="D55" s="8">
        <v>9</v>
      </c>
      <c r="E55" s="9">
        <f>(C55+D55)/'П 1'!C54</f>
        <v>6.490196078431373</v>
      </c>
      <c r="F55" s="19">
        <v>323</v>
      </c>
      <c r="G55" s="9">
        <f t="shared" si="5"/>
        <v>1.0031055900621118</v>
      </c>
      <c r="H55" s="75">
        <f t="shared" si="1"/>
        <v>12</v>
      </c>
      <c r="I55" s="75">
        <f t="shared" si="2"/>
        <v>5</v>
      </c>
      <c r="J55" s="64">
        <f t="shared" si="3"/>
        <v>17</v>
      </c>
      <c r="K55" s="64">
        <f t="shared" si="4"/>
        <v>3</v>
      </c>
    </row>
    <row r="56" spans="1:11" ht="12.75">
      <c r="A56" s="1">
        <v>47</v>
      </c>
      <c r="B56" s="2" t="s">
        <v>46</v>
      </c>
      <c r="C56" s="19">
        <v>111</v>
      </c>
      <c r="D56" s="8">
        <v>2</v>
      </c>
      <c r="E56" s="9">
        <f>(C56+D56)/'П 1'!C55</f>
        <v>2.6904761904761907</v>
      </c>
      <c r="F56" s="19">
        <v>107</v>
      </c>
      <c r="G56" s="9">
        <f t="shared" si="5"/>
        <v>0.963963963963964</v>
      </c>
      <c r="H56" s="75">
        <f t="shared" si="1"/>
        <v>56</v>
      </c>
      <c r="I56" s="75">
        <f t="shared" si="2"/>
        <v>33</v>
      </c>
      <c r="J56" s="64">
        <f t="shared" si="3"/>
        <v>89</v>
      </c>
      <c r="K56" s="64">
        <f t="shared" si="4"/>
        <v>50</v>
      </c>
    </row>
    <row r="57" spans="1:11" ht="12.75">
      <c r="A57" s="1">
        <v>48</v>
      </c>
      <c r="B57" s="2" t="s">
        <v>47</v>
      </c>
      <c r="C57" s="19">
        <v>143</v>
      </c>
      <c r="D57" s="8">
        <v>1</v>
      </c>
      <c r="E57" s="9">
        <f>(C57+D57)/'П 1'!C56</f>
        <v>3.789473684210526</v>
      </c>
      <c r="F57" s="19">
        <v>128</v>
      </c>
      <c r="G57" s="9">
        <f t="shared" si="5"/>
        <v>0.8951048951048951</v>
      </c>
      <c r="H57" s="75">
        <f t="shared" si="1"/>
        <v>31</v>
      </c>
      <c r="I57" s="75">
        <f t="shared" si="2"/>
        <v>56</v>
      </c>
      <c r="J57" s="64">
        <f t="shared" si="3"/>
        <v>87</v>
      </c>
      <c r="K57" s="64">
        <f t="shared" si="4"/>
        <v>48</v>
      </c>
    </row>
    <row r="58" spans="1:11" ht="12.75">
      <c r="A58" s="1">
        <v>49</v>
      </c>
      <c r="B58" s="2" t="s">
        <v>48</v>
      </c>
      <c r="C58" s="19">
        <v>20</v>
      </c>
      <c r="D58" s="8">
        <v>1</v>
      </c>
      <c r="E58" s="9">
        <f>(C58+D58)/'П 1'!C57</f>
        <v>0.9130434782608695</v>
      </c>
      <c r="F58" s="19">
        <v>11</v>
      </c>
      <c r="G58" s="9">
        <f t="shared" si="5"/>
        <v>0.55</v>
      </c>
      <c r="H58" s="75">
        <f t="shared" si="1"/>
        <v>81</v>
      </c>
      <c r="I58" s="75">
        <f t="shared" si="2"/>
        <v>81</v>
      </c>
      <c r="J58" s="64">
        <f t="shared" si="3"/>
        <v>162</v>
      </c>
      <c r="K58" s="64">
        <f t="shared" si="4"/>
        <v>82</v>
      </c>
    </row>
    <row r="59" spans="1:11" ht="12.75">
      <c r="A59" s="1">
        <v>50</v>
      </c>
      <c r="B59" s="2" t="s">
        <v>49</v>
      </c>
      <c r="C59" s="19">
        <v>47</v>
      </c>
      <c r="D59" s="8">
        <v>1</v>
      </c>
      <c r="E59" s="9">
        <f>(C59+D59)/'П 1'!C58</f>
        <v>2</v>
      </c>
      <c r="F59" s="19">
        <v>47</v>
      </c>
      <c r="G59" s="9">
        <f t="shared" si="5"/>
        <v>1</v>
      </c>
      <c r="H59" s="75">
        <f t="shared" si="1"/>
        <v>69</v>
      </c>
      <c r="I59" s="75">
        <f t="shared" si="2"/>
        <v>6</v>
      </c>
      <c r="J59" s="64">
        <f t="shared" si="3"/>
        <v>75</v>
      </c>
      <c r="K59" s="64">
        <f t="shared" si="4"/>
        <v>34</v>
      </c>
    </row>
    <row r="60" spans="1:11" ht="12.75">
      <c r="A60" s="1">
        <v>51</v>
      </c>
      <c r="B60" s="2" t="s">
        <v>50</v>
      </c>
      <c r="C60" s="19">
        <v>373</v>
      </c>
      <c r="D60" s="8">
        <v>2</v>
      </c>
      <c r="E60" s="9">
        <f>(C60+D60)/'П 1'!C59</f>
        <v>8.333333333333334</v>
      </c>
      <c r="F60" s="19">
        <v>364</v>
      </c>
      <c r="G60" s="9">
        <f t="shared" si="5"/>
        <v>0.9758713136729222</v>
      </c>
      <c r="H60" s="75">
        <f t="shared" si="1"/>
        <v>5</v>
      </c>
      <c r="I60" s="75">
        <f t="shared" si="2"/>
        <v>24</v>
      </c>
      <c r="J60" s="64">
        <f t="shared" si="3"/>
        <v>29</v>
      </c>
      <c r="K60" s="64">
        <f t="shared" si="4"/>
        <v>7</v>
      </c>
    </row>
    <row r="61" spans="1:11" ht="12.75">
      <c r="A61" s="1">
        <v>52</v>
      </c>
      <c r="B61" s="2" t="s">
        <v>51</v>
      </c>
      <c r="C61" s="19">
        <v>110</v>
      </c>
      <c r="D61" s="8">
        <v>2</v>
      </c>
      <c r="E61" s="9">
        <f>(C61+D61)/'П 1'!C60</f>
        <v>3.013415892672859</v>
      </c>
      <c r="F61" s="19">
        <v>73</v>
      </c>
      <c r="G61" s="9">
        <f t="shared" si="5"/>
        <v>0.6636363636363637</v>
      </c>
      <c r="H61" s="75">
        <f t="shared" si="1"/>
        <v>42</v>
      </c>
      <c r="I61" s="75">
        <f t="shared" si="2"/>
        <v>78</v>
      </c>
      <c r="J61" s="64">
        <f t="shared" si="3"/>
        <v>120</v>
      </c>
      <c r="K61" s="64">
        <f t="shared" si="4"/>
        <v>69</v>
      </c>
    </row>
    <row r="62" spans="1:11" ht="12.75">
      <c r="A62" s="1">
        <v>53</v>
      </c>
      <c r="B62" s="2" t="s">
        <v>52</v>
      </c>
      <c r="C62" s="19">
        <v>68</v>
      </c>
      <c r="D62" s="8">
        <v>1</v>
      </c>
      <c r="E62" s="9">
        <f>(C62+D62)/'П 1'!C61</f>
        <v>3.8333333333333335</v>
      </c>
      <c r="F62" s="19">
        <v>56</v>
      </c>
      <c r="G62" s="9">
        <f t="shared" si="5"/>
        <v>0.8235294117647058</v>
      </c>
      <c r="H62" s="75">
        <f t="shared" si="1"/>
        <v>30</v>
      </c>
      <c r="I62" s="75">
        <f t="shared" si="2"/>
        <v>67</v>
      </c>
      <c r="J62" s="64">
        <f t="shared" si="3"/>
        <v>97</v>
      </c>
      <c r="K62" s="64">
        <f t="shared" si="4"/>
        <v>56</v>
      </c>
    </row>
    <row r="63" spans="1:11" ht="12.75">
      <c r="A63" s="1">
        <v>54</v>
      </c>
      <c r="B63" s="2" t="s">
        <v>53</v>
      </c>
      <c r="C63" s="19">
        <v>439</v>
      </c>
      <c r="D63" s="8">
        <v>1</v>
      </c>
      <c r="E63" s="9">
        <f>(C63+D63)/'П 1'!C62</f>
        <v>7.586206896551724</v>
      </c>
      <c r="F63" s="19">
        <v>373</v>
      </c>
      <c r="G63" s="9">
        <f t="shared" si="5"/>
        <v>0.8496583143507973</v>
      </c>
      <c r="H63" s="75">
        <f t="shared" si="1"/>
        <v>7</v>
      </c>
      <c r="I63" s="75">
        <f t="shared" si="2"/>
        <v>60</v>
      </c>
      <c r="J63" s="64">
        <f t="shared" si="3"/>
        <v>67</v>
      </c>
      <c r="K63" s="64">
        <f t="shared" si="4"/>
        <v>26</v>
      </c>
    </row>
    <row r="64" spans="1:11" ht="12.75">
      <c r="A64" s="1">
        <v>55</v>
      </c>
      <c r="B64" s="2" t="s">
        <v>54</v>
      </c>
      <c r="C64" s="19">
        <v>119</v>
      </c>
      <c r="D64" s="8">
        <v>0</v>
      </c>
      <c r="E64" s="9">
        <f>(C64+D64)/'П 1'!C63</f>
        <v>4.958333333333333</v>
      </c>
      <c r="F64" s="19">
        <v>107</v>
      </c>
      <c r="G64" s="9">
        <f t="shared" si="5"/>
        <v>0.8991596638655462</v>
      </c>
      <c r="H64" s="75">
        <f t="shared" si="1"/>
        <v>21</v>
      </c>
      <c r="I64" s="75">
        <f t="shared" si="2"/>
        <v>55</v>
      </c>
      <c r="J64" s="64">
        <f t="shared" si="3"/>
        <v>76</v>
      </c>
      <c r="K64" s="64">
        <f t="shared" si="4"/>
        <v>36</v>
      </c>
    </row>
    <row r="65" spans="1:11" ht="12.75">
      <c r="A65" s="1">
        <v>56</v>
      </c>
      <c r="B65" s="2" t="s">
        <v>55</v>
      </c>
      <c r="C65" s="19">
        <v>248</v>
      </c>
      <c r="D65" s="8">
        <v>12</v>
      </c>
      <c r="E65" s="9">
        <f>(C65+D65)/'П 1'!C64</f>
        <v>5.2</v>
      </c>
      <c r="F65" s="19">
        <v>242</v>
      </c>
      <c r="G65" s="9">
        <f t="shared" si="5"/>
        <v>0.9758064516129032</v>
      </c>
      <c r="H65" s="75">
        <f t="shared" si="1"/>
        <v>18</v>
      </c>
      <c r="I65" s="75">
        <f t="shared" si="2"/>
        <v>25</v>
      </c>
      <c r="J65" s="64">
        <f t="shared" si="3"/>
        <v>43</v>
      </c>
      <c r="K65" s="64">
        <f t="shared" si="4"/>
        <v>15</v>
      </c>
    </row>
    <row r="66" spans="1:11" ht="12.75">
      <c r="A66" s="1">
        <v>57</v>
      </c>
      <c r="B66" s="2" t="s">
        <v>56</v>
      </c>
      <c r="C66" s="19">
        <v>298</v>
      </c>
      <c r="D66" s="8">
        <v>5</v>
      </c>
      <c r="E66" s="9">
        <f>(C66+D66)/'П 1'!C65</f>
        <v>3.4237288135593222</v>
      </c>
      <c r="F66" s="19">
        <v>271</v>
      </c>
      <c r="G66" s="9">
        <f t="shared" si="5"/>
        <v>0.9093959731543624</v>
      </c>
      <c r="H66" s="75">
        <f t="shared" si="1"/>
        <v>32</v>
      </c>
      <c r="I66" s="75">
        <f t="shared" si="2"/>
        <v>48</v>
      </c>
      <c r="J66" s="64">
        <f t="shared" si="3"/>
        <v>80</v>
      </c>
      <c r="K66" s="64">
        <f t="shared" si="4"/>
        <v>40</v>
      </c>
    </row>
    <row r="67" spans="1:11" ht="12.75">
      <c r="A67" s="1">
        <v>58</v>
      </c>
      <c r="B67" s="2" t="s">
        <v>57</v>
      </c>
      <c r="C67" s="19">
        <v>64</v>
      </c>
      <c r="D67" s="8">
        <v>4</v>
      </c>
      <c r="E67" s="9">
        <f>(C67+D67)/'П 1'!C66</f>
        <v>1.7435897435897436</v>
      </c>
      <c r="F67" s="19">
        <v>64</v>
      </c>
      <c r="G67" s="9">
        <f t="shared" si="5"/>
        <v>1</v>
      </c>
      <c r="H67" s="75">
        <f t="shared" si="1"/>
        <v>71</v>
      </c>
      <c r="I67" s="75">
        <f t="shared" si="2"/>
        <v>6</v>
      </c>
      <c r="J67" s="64">
        <f t="shared" si="3"/>
        <v>77</v>
      </c>
      <c r="K67" s="64">
        <f t="shared" si="4"/>
        <v>37</v>
      </c>
    </row>
    <row r="68" spans="1:11" ht="12.75">
      <c r="A68" s="1">
        <v>59</v>
      </c>
      <c r="B68" s="2" t="s">
        <v>58</v>
      </c>
      <c r="C68" s="19">
        <v>121</v>
      </c>
      <c r="D68" s="8">
        <v>9</v>
      </c>
      <c r="E68" s="9">
        <f>(C68+D68)/'П 1'!C67</f>
        <v>7.155783441411551</v>
      </c>
      <c r="F68" s="19">
        <v>82</v>
      </c>
      <c r="G68" s="9">
        <f t="shared" si="5"/>
        <v>0.6776859504132231</v>
      </c>
      <c r="H68" s="75">
        <f t="shared" si="1"/>
        <v>8</v>
      </c>
      <c r="I68" s="75">
        <f t="shared" si="2"/>
        <v>77</v>
      </c>
      <c r="J68" s="64">
        <f t="shared" si="3"/>
        <v>85</v>
      </c>
      <c r="K68" s="64">
        <f t="shared" si="4"/>
        <v>46</v>
      </c>
    </row>
    <row r="69" spans="1:11" ht="12.75">
      <c r="A69" s="1">
        <v>60</v>
      </c>
      <c r="B69" s="2" t="s">
        <v>59</v>
      </c>
      <c r="C69" s="19">
        <v>341</v>
      </c>
      <c r="D69" s="8">
        <v>0</v>
      </c>
      <c r="E69" s="9">
        <f>(C69+D69)/'П 1'!C68</f>
        <v>5.5</v>
      </c>
      <c r="F69" s="19">
        <v>323</v>
      </c>
      <c r="G69" s="9">
        <f t="shared" si="5"/>
        <v>0.9472140762463344</v>
      </c>
      <c r="H69" s="75">
        <f t="shared" si="1"/>
        <v>17</v>
      </c>
      <c r="I69" s="75">
        <f t="shared" si="2"/>
        <v>39</v>
      </c>
      <c r="J69" s="64">
        <f t="shared" si="3"/>
        <v>56</v>
      </c>
      <c r="K69" s="64">
        <f t="shared" si="4"/>
        <v>20</v>
      </c>
    </row>
    <row r="70" spans="1:11" ht="12.75">
      <c r="A70" s="1">
        <v>61</v>
      </c>
      <c r="B70" s="2" t="s">
        <v>60</v>
      </c>
      <c r="C70" s="19">
        <v>11</v>
      </c>
      <c r="D70" s="8">
        <v>0</v>
      </c>
      <c r="E70" s="9">
        <f>(C70+D70)/'П 1'!C69</f>
        <v>0.5789473684210527</v>
      </c>
      <c r="F70" s="19">
        <v>10</v>
      </c>
      <c r="G70" s="9">
        <f t="shared" si="5"/>
        <v>0.9090909090909091</v>
      </c>
      <c r="H70" s="75">
        <f t="shared" si="1"/>
        <v>82</v>
      </c>
      <c r="I70" s="75">
        <f t="shared" si="2"/>
        <v>49</v>
      </c>
      <c r="J70" s="64">
        <f t="shared" si="3"/>
        <v>131</v>
      </c>
      <c r="K70" s="64">
        <f t="shared" si="4"/>
        <v>72</v>
      </c>
    </row>
    <row r="71" spans="1:11" ht="12.75">
      <c r="A71" s="1">
        <v>62</v>
      </c>
      <c r="B71" s="2" t="s">
        <v>61</v>
      </c>
      <c r="C71" s="19">
        <v>84</v>
      </c>
      <c r="D71" s="8">
        <v>1</v>
      </c>
      <c r="E71" s="9">
        <f>(C71+D71)/'П 1'!C70</f>
        <v>3.4</v>
      </c>
      <c r="F71" s="19">
        <v>71</v>
      </c>
      <c r="G71" s="9">
        <f t="shared" si="5"/>
        <v>0.8452380952380952</v>
      </c>
      <c r="H71" s="75">
        <f t="shared" si="1"/>
        <v>33</v>
      </c>
      <c r="I71" s="75">
        <f t="shared" si="2"/>
        <v>61</v>
      </c>
      <c r="J71" s="64">
        <f t="shared" si="3"/>
        <v>94</v>
      </c>
      <c r="K71" s="64">
        <f t="shared" si="4"/>
        <v>54</v>
      </c>
    </row>
    <row r="72" spans="1:11" ht="12.75">
      <c r="A72" s="1">
        <v>63</v>
      </c>
      <c r="B72" s="2" t="s">
        <v>62</v>
      </c>
      <c r="C72" s="19">
        <v>235</v>
      </c>
      <c r="D72" s="8">
        <v>0</v>
      </c>
      <c r="E72" s="9">
        <f>(C72+D72)/'П 1'!C71</f>
        <v>5.7317073170731705</v>
      </c>
      <c r="F72" s="19">
        <v>190</v>
      </c>
      <c r="G72" s="9">
        <f t="shared" si="5"/>
        <v>0.8085106382978723</v>
      </c>
      <c r="H72" s="75">
        <f t="shared" si="1"/>
        <v>16</v>
      </c>
      <c r="I72" s="75">
        <f t="shared" si="2"/>
        <v>68</v>
      </c>
      <c r="J72" s="64">
        <f t="shared" si="3"/>
        <v>84</v>
      </c>
      <c r="K72" s="64">
        <f t="shared" si="4"/>
        <v>45</v>
      </c>
    </row>
    <row r="73" spans="1:11" ht="12.75">
      <c r="A73" s="1">
        <v>64</v>
      </c>
      <c r="B73" s="2" t="s">
        <v>63</v>
      </c>
      <c r="C73" s="19">
        <v>25</v>
      </c>
      <c r="D73" s="8">
        <v>0</v>
      </c>
      <c r="E73" s="9">
        <f>(C73+D73)/'П 1'!C72</f>
        <v>1</v>
      </c>
      <c r="F73" s="19">
        <v>19</v>
      </c>
      <c r="G73" s="9">
        <f t="shared" si="5"/>
        <v>0.76</v>
      </c>
      <c r="H73" s="75">
        <f t="shared" si="1"/>
        <v>79</v>
      </c>
      <c r="I73" s="75">
        <f t="shared" si="2"/>
        <v>75</v>
      </c>
      <c r="J73" s="64">
        <f t="shared" si="3"/>
        <v>154</v>
      </c>
      <c r="K73" s="64">
        <f t="shared" si="4"/>
        <v>79</v>
      </c>
    </row>
    <row r="74" spans="1:11" ht="12.75">
      <c r="A74" s="1">
        <v>65</v>
      </c>
      <c r="B74" s="2" t="s">
        <v>64</v>
      </c>
      <c r="C74" s="19">
        <v>178</v>
      </c>
      <c r="D74" s="19">
        <v>10</v>
      </c>
      <c r="E74" s="9">
        <f>(C74+D74)/'П 1'!C73</f>
        <v>3.327433628318584</v>
      </c>
      <c r="F74" s="19">
        <v>163</v>
      </c>
      <c r="G74" s="9">
        <f aca="true" t="shared" si="6" ref="G74:G91">IF(E74=0,0,F74/C74)</f>
        <v>0.9157303370786517</v>
      </c>
      <c r="H74" s="75">
        <f t="shared" si="1"/>
        <v>34</v>
      </c>
      <c r="I74" s="75">
        <f t="shared" si="2"/>
        <v>45</v>
      </c>
      <c r="J74" s="64">
        <f t="shared" si="3"/>
        <v>79</v>
      </c>
      <c r="K74" s="64">
        <f t="shared" si="4"/>
        <v>39</v>
      </c>
    </row>
    <row r="75" spans="1:11" ht="12.75">
      <c r="A75" s="1">
        <v>66</v>
      </c>
      <c r="B75" s="2" t="s">
        <v>65</v>
      </c>
      <c r="C75" s="19">
        <v>64</v>
      </c>
      <c r="D75" s="8">
        <v>3</v>
      </c>
      <c r="E75" s="9">
        <f>(C75+D75)/'П 1'!C74</f>
        <v>2.126984126984127</v>
      </c>
      <c r="F75" s="19">
        <v>60</v>
      </c>
      <c r="G75" s="9">
        <f t="shared" si="6"/>
        <v>0.9375</v>
      </c>
      <c r="H75" s="75">
        <f aca="true" t="shared" si="7" ref="H75:H91">IF(E75=0,82,RANK(E75,E$10:E$91,0))</f>
        <v>67</v>
      </c>
      <c r="I75" s="75">
        <f aca="true" t="shared" si="8" ref="I75:I91">IF(E75=0,82,RANK(G75,G$10:G$91,0))</f>
        <v>41</v>
      </c>
      <c r="J75" s="64">
        <f aca="true" t="shared" si="9" ref="J75:J91">H75+I75</f>
        <v>108</v>
      </c>
      <c r="K75" s="64">
        <f aca="true" t="shared" si="10" ref="K75:K91">IF(E75=0,82,RANK(J75,J$10:J$91,1))</f>
        <v>62</v>
      </c>
    </row>
    <row r="76" spans="1:11" ht="12.75">
      <c r="A76" s="1">
        <v>67</v>
      </c>
      <c r="B76" s="2" t="s">
        <v>66</v>
      </c>
      <c r="C76" s="19">
        <v>215</v>
      </c>
      <c r="D76" s="8">
        <v>0</v>
      </c>
      <c r="E76" s="9">
        <f>(C76+D76)/'П 1'!C75</f>
        <v>6.71875</v>
      </c>
      <c r="F76" s="19">
        <v>215</v>
      </c>
      <c r="G76" s="9">
        <f t="shared" si="6"/>
        <v>1</v>
      </c>
      <c r="H76" s="75">
        <f t="shared" si="7"/>
        <v>10</v>
      </c>
      <c r="I76" s="75">
        <f t="shared" si="8"/>
        <v>6</v>
      </c>
      <c r="J76" s="64">
        <f t="shared" si="9"/>
        <v>16</v>
      </c>
      <c r="K76" s="64">
        <f t="shared" si="10"/>
        <v>2</v>
      </c>
    </row>
    <row r="77" spans="1:11" ht="12.75">
      <c r="A77" s="1">
        <v>68</v>
      </c>
      <c r="B77" s="2" t="s">
        <v>67</v>
      </c>
      <c r="C77" s="19">
        <v>55</v>
      </c>
      <c r="D77" s="8">
        <v>1</v>
      </c>
      <c r="E77" s="9">
        <f>(C77+D77)/'П 1'!C76</f>
        <v>1.6</v>
      </c>
      <c r="F77" s="19">
        <v>59</v>
      </c>
      <c r="G77" s="9">
        <f t="shared" si="6"/>
        <v>1.0727272727272728</v>
      </c>
      <c r="H77" s="75">
        <f t="shared" si="7"/>
        <v>74</v>
      </c>
      <c r="I77" s="75">
        <f t="shared" si="8"/>
        <v>1</v>
      </c>
      <c r="J77" s="64">
        <f t="shared" si="9"/>
        <v>75</v>
      </c>
      <c r="K77" s="64">
        <f t="shared" si="10"/>
        <v>34</v>
      </c>
    </row>
    <row r="78" spans="1:11" ht="12.75">
      <c r="A78" s="1">
        <v>69</v>
      </c>
      <c r="B78" s="2" t="s">
        <v>68</v>
      </c>
      <c r="C78" s="19">
        <v>15</v>
      </c>
      <c r="D78" s="8">
        <v>0</v>
      </c>
      <c r="E78" s="9">
        <f>(C78+D78)/'П 1'!C77</f>
        <v>1.25</v>
      </c>
      <c r="F78" s="19">
        <v>9</v>
      </c>
      <c r="G78" s="9">
        <f t="shared" si="6"/>
        <v>0.6</v>
      </c>
      <c r="H78" s="75">
        <f t="shared" si="7"/>
        <v>77</v>
      </c>
      <c r="I78" s="75">
        <f t="shared" si="8"/>
        <v>80</v>
      </c>
      <c r="J78" s="64">
        <f t="shared" si="9"/>
        <v>157</v>
      </c>
      <c r="K78" s="64">
        <f t="shared" si="10"/>
        <v>81</v>
      </c>
    </row>
    <row r="79" spans="1:11" ht="12.75">
      <c r="A79" s="1">
        <v>70</v>
      </c>
      <c r="B79" s="2" t="s">
        <v>69</v>
      </c>
      <c r="C79" s="19">
        <v>175</v>
      </c>
      <c r="D79" s="8">
        <v>0</v>
      </c>
      <c r="E79" s="9">
        <f>(C79+D79)/'П 1'!C78</f>
        <v>5</v>
      </c>
      <c r="F79" s="19">
        <v>171</v>
      </c>
      <c r="G79" s="9">
        <f t="shared" si="6"/>
        <v>0.9771428571428571</v>
      </c>
      <c r="H79" s="75">
        <f t="shared" si="7"/>
        <v>19</v>
      </c>
      <c r="I79" s="75">
        <f t="shared" si="8"/>
        <v>23</v>
      </c>
      <c r="J79" s="64">
        <f t="shared" si="9"/>
        <v>42</v>
      </c>
      <c r="K79" s="64">
        <f t="shared" si="10"/>
        <v>13</v>
      </c>
    </row>
    <row r="80" spans="1:11" ht="12.75">
      <c r="A80" s="1">
        <v>71</v>
      </c>
      <c r="B80" s="2" t="s">
        <v>70</v>
      </c>
      <c r="C80" s="19">
        <v>99</v>
      </c>
      <c r="D80" s="8">
        <v>2</v>
      </c>
      <c r="E80" s="9">
        <f>(C80+D80)/'П 1'!C79</f>
        <v>2.58974358974359</v>
      </c>
      <c r="F80" s="19">
        <v>97</v>
      </c>
      <c r="G80" s="9">
        <f t="shared" si="6"/>
        <v>0.9797979797979798</v>
      </c>
      <c r="H80" s="75">
        <f t="shared" si="7"/>
        <v>58</v>
      </c>
      <c r="I80" s="75">
        <f t="shared" si="8"/>
        <v>20</v>
      </c>
      <c r="J80" s="64">
        <f t="shared" si="9"/>
        <v>78</v>
      </c>
      <c r="K80" s="64">
        <f t="shared" si="10"/>
        <v>38</v>
      </c>
    </row>
    <row r="81" spans="1:11" ht="12.75">
      <c r="A81" s="1">
        <v>72</v>
      </c>
      <c r="B81" s="2" t="s">
        <v>71</v>
      </c>
      <c r="C81" s="19">
        <v>134</v>
      </c>
      <c r="D81" s="8">
        <v>1</v>
      </c>
      <c r="E81" s="9">
        <f>(C81+D81)/'П 1'!C80</f>
        <v>5</v>
      </c>
      <c r="F81" s="19">
        <v>131</v>
      </c>
      <c r="G81" s="9">
        <f t="shared" si="6"/>
        <v>0.9776119402985075</v>
      </c>
      <c r="H81" s="75">
        <f t="shared" si="7"/>
        <v>19</v>
      </c>
      <c r="I81" s="75">
        <f t="shared" si="8"/>
        <v>22</v>
      </c>
      <c r="J81" s="64">
        <f t="shared" si="9"/>
        <v>41</v>
      </c>
      <c r="K81" s="64">
        <f t="shared" si="10"/>
        <v>12</v>
      </c>
    </row>
    <row r="82" spans="1:11" ht="12.75">
      <c r="A82" s="1">
        <v>73</v>
      </c>
      <c r="B82" s="2" t="s">
        <v>72</v>
      </c>
      <c r="C82" s="19">
        <v>71</v>
      </c>
      <c r="D82" s="8">
        <v>1</v>
      </c>
      <c r="E82" s="9">
        <f>(C82+D82)/'П 1'!C81</f>
        <v>1.7954498872719817</v>
      </c>
      <c r="F82" s="19">
        <v>55</v>
      </c>
      <c r="G82" s="9">
        <f t="shared" si="6"/>
        <v>0.7746478873239436</v>
      </c>
      <c r="H82" s="75">
        <f t="shared" si="7"/>
        <v>70</v>
      </c>
      <c r="I82" s="75">
        <f t="shared" si="8"/>
        <v>72</v>
      </c>
      <c r="J82" s="64">
        <f t="shared" si="9"/>
        <v>142</v>
      </c>
      <c r="K82" s="64">
        <f t="shared" si="10"/>
        <v>76</v>
      </c>
    </row>
    <row r="83" spans="1:11" ht="12.75">
      <c r="A83" s="1">
        <v>74</v>
      </c>
      <c r="B83" s="2" t="s">
        <v>73</v>
      </c>
      <c r="C83" s="19">
        <v>56</v>
      </c>
      <c r="D83" s="8">
        <v>0</v>
      </c>
      <c r="E83" s="9">
        <f>(C83+D83)/'П 1'!C82</f>
        <v>3.1808278867102397</v>
      </c>
      <c r="F83" s="19">
        <v>59</v>
      </c>
      <c r="G83" s="9">
        <f t="shared" si="6"/>
        <v>1.0535714285714286</v>
      </c>
      <c r="H83" s="75">
        <f t="shared" si="7"/>
        <v>39</v>
      </c>
      <c r="I83" s="75">
        <f t="shared" si="8"/>
        <v>3</v>
      </c>
      <c r="J83" s="64">
        <f t="shared" si="9"/>
        <v>42</v>
      </c>
      <c r="K83" s="64">
        <f t="shared" si="10"/>
        <v>13</v>
      </c>
    </row>
    <row r="84" spans="1:11" ht="12.75">
      <c r="A84" s="1">
        <v>75</v>
      </c>
      <c r="B84" s="2" t="s">
        <v>74</v>
      </c>
      <c r="C84" s="19">
        <v>120</v>
      </c>
      <c r="D84" s="8">
        <v>0</v>
      </c>
      <c r="E84" s="9">
        <f>(C84+D84)/'П 1'!C83</f>
        <v>4.648201209805794</v>
      </c>
      <c r="F84" s="19">
        <v>116</v>
      </c>
      <c r="G84" s="9">
        <f t="shared" si="6"/>
        <v>0.9666666666666667</v>
      </c>
      <c r="H84" s="75">
        <f t="shared" si="7"/>
        <v>24</v>
      </c>
      <c r="I84" s="75">
        <f t="shared" si="8"/>
        <v>30</v>
      </c>
      <c r="J84" s="64">
        <f t="shared" si="9"/>
        <v>54</v>
      </c>
      <c r="K84" s="64">
        <f t="shared" si="10"/>
        <v>19</v>
      </c>
    </row>
    <row r="85" spans="1:11" ht="12.75">
      <c r="A85" s="1">
        <v>76</v>
      </c>
      <c r="B85" s="2" t="s">
        <v>75</v>
      </c>
      <c r="C85" s="19">
        <v>312</v>
      </c>
      <c r="D85" s="8">
        <v>1</v>
      </c>
      <c r="E85" s="9">
        <f>(C85+D85)/'П 1'!C84</f>
        <v>6.137254901960785</v>
      </c>
      <c r="F85" s="19">
        <v>310</v>
      </c>
      <c r="G85" s="9">
        <f t="shared" si="6"/>
        <v>0.9935897435897436</v>
      </c>
      <c r="H85" s="75">
        <f t="shared" si="7"/>
        <v>15</v>
      </c>
      <c r="I85" s="75">
        <f t="shared" si="8"/>
        <v>17</v>
      </c>
      <c r="J85" s="64">
        <f t="shared" si="9"/>
        <v>32</v>
      </c>
      <c r="K85" s="64">
        <f t="shared" si="10"/>
        <v>10</v>
      </c>
    </row>
    <row r="86" spans="1:11" ht="12.75">
      <c r="A86" s="1">
        <v>77</v>
      </c>
      <c r="B86" s="2" t="s">
        <v>76</v>
      </c>
      <c r="C86" s="19">
        <v>47</v>
      </c>
      <c r="D86" s="19">
        <v>0</v>
      </c>
      <c r="E86" s="9">
        <f>(C86+D86)/'П 1'!C85</f>
        <v>3.9166666666666665</v>
      </c>
      <c r="F86" s="19">
        <v>39</v>
      </c>
      <c r="G86" s="9">
        <f t="shared" si="6"/>
        <v>0.8297872340425532</v>
      </c>
      <c r="H86" s="75">
        <f t="shared" si="7"/>
        <v>29</v>
      </c>
      <c r="I86" s="75">
        <f t="shared" si="8"/>
        <v>65</v>
      </c>
      <c r="J86" s="64">
        <f t="shared" si="9"/>
        <v>94</v>
      </c>
      <c r="K86" s="64">
        <f t="shared" si="10"/>
        <v>54</v>
      </c>
    </row>
    <row r="87" spans="1:11" ht="12.75">
      <c r="A87" s="1">
        <v>78</v>
      </c>
      <c r="B87" s="2" t="s">
        <v>77</v>
      </c>
      <c r="C87" s="19">
        <v>118</v>
      </c>
      <c r="D87" s="8">
        <v>1</v>
      </c>
      <c r="E87" s="9">
        <f>(C87+D87)/'П 1'!C86</f>
        <v>4.958333333333333</v>
      </c>
      <c r="F87" s="19">
        <v>114</v>
      </c>
      <c r="G87" s="9">
        <f t="shared" si="6"/>
        <v>0.9661016949152542</v>
      </c>
      <c r="H87" s="75">
        <f t="shared" si="7"/>
        <v>21</v>
      </c>
      <c r="I87" s="75">
        <f t="shared" si="8"/>
        <v>31</v>
      </c>
      <c r="J87" s="64">
        <f t="shared" si="9"/>
        <v>52</v>
      </c>
      <c r="K87" s="64">
        <f t="shared" si="10"/>
        <v>17</v>
      </c>
    </row>
    <row r="88" spans="1:11" ht="12.75">
      <c r="A88" s="1">
        <v>79</v>
      </c>
      <c r="B88" s="2" t="s">
        <v>78</v>
      </c>
      <c r="C88" s="19">
        <v>34</v>
      </c>
      <c r="D88" s="8">
        <v>0</v>
      </c>
      <c r="E88" s="9">
        <f>(C88+D88)/'П 1'!C87</f>
        <v>2.8333333333333335</v>
      </c>
      <c r="F88" s="19">
        <v>34</v>
      </c>
      <c r="G88" s="9">
        <f t="shared" si="6"/>
        <v>1</v>
      </c>
      <c r="H88" s="75">
        <f t="shared" si="7"/>
        <v>50</v>
      </c>
      <c r="I88" s="75">
        <f t="shared" si="8"/>
        <v>6</v>
      </c>
      <c r="J88" s="64">
        <f t="shared" si="9"/>
        <v>56</v>
      </c>
      <c r="K88" s="64">
        <f t="shared" si="10"/>
        <v>20</v>
      </c>
    </row>
    <row r="89" spans="1:11" ht="12.75">
      <c r="A89" s="1">
        <v>80</v>
      </c>
      <c r="B89" s="2" t="s">
        <v>79</v>
      </c>
      <c r="C89" s="19">
        <v>230</v>
      </c>
      <c r="D89" s="8">
        <v>1</v>
      </c>
      <c r="E89" s="9">
        <f>(C89+D89)/'П 1'!C88</f>
        <v>8.241935483870968</v>
      </c>
      <c r="F89" s="19">
        <v>208</v>
      </c>
      <c r="G89" s="9">
        <f t="shared" si="6"/>
        <v>0.9043478260869565</v>
      </c>
      <c r="H89" s="75">
        <f t="shared" si="7"/>
        <v>6</v>
      </c>
      <c r="I89" s="75">
        <f t="shared" si="8"/>
        <v>52</v>
      </c>
      <c r="J89" s="64">
        <f t="shared" si="9"/>
        <v>58</v>
      </c>
      <c r="K89" s="64">
        <f t="shared" si="10"/>
        <v>22</v>
      </c>
    </row>
    <row r="90" spans="1:11" ht="12.75">
      <c r="A90" s="1">
        <v>81</v>
      </c>
      <c r="B90" s="2" t="s">
        <v>80</v>
      </c>
      <c r="C90" s="19">
        <v>121</v>
      </c>
      <c r="D90" s="8">
        <v>0</v>
      </c>
      <c r="E90" s="9">
        <f>(C90+D90)/'П 1'!C89</f>
        <v>6.475806451612904</v>
      </c>
      <c r="F90" s="19">
        <v>115</v>
      </c>
      <c r="G90" s="9">
        <f t="shared" si="6"/>
        <v>0.9504132231404959</v>
      </c>
      <c r="H90" s="75">
        <f t="shared" si="7"/>
        <v>13</v>
      </c>
      <c r="I90" s="75">
        <f t="shared" si="8"/>
        <v>38</v>
      </c>
      <c r="J90" s="64">
        <f t="shared" si="9"/>
        <v>51</v>
      </c>
      <c r="K90" s="64">
        <f t="shared" si="10"/>
        <v>16</v>
      </c>
    </row>
    <row r="91" spans="1:11" ht="12.75">
      <c r="A91" s="1">
        <v>82</v>
      </c>
      <c r="B91" s="2" t="s">
        <v>81</v>
      </c>
      <c r="C91" s="19">
        <v>88</v>
      </c>
      <c r="D91" s="8">
        <v>0</v>
      </c>
      <c r="E91" s="9">
        <f>(C91+D91)/'П 1'!C90</f>
        <v>2.75</v>
      </c>
      <c r="F91" s="19">
        <v>87</v>
      </c>
      <c r="G91" s="9">
        <f t="shared" si="6"/>
        <v>0.9886363636363636</v>
      </c>
      <c r="H91" s="75">
        <f t="shared" si="7"/>
        <v>54</v>
      </c>
      <c r="I91" s="75">
        <f t="shared" si="8"/>
        <v>18</v>
      </c>
      <c r="J91" s="64">
        <f t="shared" si="9"/>
        <v>72</v>
      </c>
      <c r="K91" s="64">
        <f t="shared" si="10"/>
        <v>30</v>
      </c>
    </row>
  </sheetData>
  <sheetProtection/>
  <mergeCells count="1">
    <mergeCell ref="B3:R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4:U93"/>
  <sheetViews>
    <sheetView zoomScalePageLayoutView="0" workbookViewId="0" topLeftCell="A3">
      <pane ySplit="9" topLeftCell="A12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10.8515625" style="0" customWidth="1"/>
    <col min="4" max="4" width="5.421875" style="0" customWidth="1"/>
    <col min="5" max="5" width="4.28125" style="0" customWidth="1"/>
    <col min="6" max="6" width="25.421875" style="0" customWidth="1"/>
    <col min="7" max="7" width="6.57421875" style="0" customWidth="1"/>
    <col min="8" max="8" width="4.8515625" style="0" customWidth="1"/>
    <col min="9" max="9" width="11.421875" style="0" customWidth="1"/>
    <col min="10" max="10" width="10.28125" style="0" customWidth="1"/>
    <col min="11" max="11" width="10.7109375" style="0" customWidth="1"/>
    <col min="12" max="12" width="10.28125" style="0" customWidth="1"/>
    <col min="13" max="13" width="7.7109375" style="0" customWidth="1"/>
    <col min="14" max="14" width="4.28125" style="0" customWidth="1"/>
  </cols>
  <sheetData>
    <row r="3" ht="12.75" hidden="1"/>
    <row r="4" spans="2:21" ht="21.75" customHeight="1" hidden="1">
      <c r="B4" s="108" t="s">
        <v>256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2:21" ht="18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ht="15">
      <c r="B6" s="80" t="s">
        <v>257</v>
      </c>
    </row>
    <row r="7" ht="12.75" hidden="1"/>
    <row r="8" s="27" customFormat="1" ht="12.75" hidden="1"/>
    <row r="9" ht="12.75" hidden="1"/>
    <row r="10" ht="12.75" hidden="1"/>
    <row r="11" spans="1:14" ht="60.75" customHeight="1">
      <c r="A11" s="15"/>
      <c r="B11" s="15"/>
      <c r="C11" s="11" t="s">
        <v>90</v>
      </c>
      <c r="D11" s="11" t="s">
        <v>225</v>
      </c>
      <c r="E11" s="11">
        <v>11</v>
      </c>
      <c r="F11" s="12" t="s">
        <v>254</v>
      </c>
      <c r="G11" s="11" t="s">
        <v>225</v>
      </c>
      <c r="H11" s="11">
        <v>11</v>
      </c>
      <c r="I11" s="13" t="s">
        <v>95</v>
      </c>
      <c r="J11" s="12" t="s">
        <v>255</v>
      </c>
      <c r="K11" s="12" t="s">
        <v>99</v>
      </c>
      <c r="L11" s="14" t="s">
        <v>97</v>
      </c>
      <c r="M11" s="13" t="s">
        <v>100</v>
      </c>
      <c r="N11" s="13" t="s">
        <v>101</v>
      </c>
    </row>
    <row r="12" spans="1:14" ht="14.25" customHeight="1">
      <c r="A12" s="5">
        <v>1</v>
      </c>
      <c r="B12" s="6" t="s">
        <v>0</v>
      </c>
      <c r="C12" s="19">
        <v>3</v>
      </c>
      <c r="D12" s="19">
        <f>C12-E12</f>
        <v>3</v>
      </c>
      <c r="E12" s="19"/>
      <c r="F12" s="29">
        <v>1</v>
      </c>
      <c r="G12" s="29">
        <f>F12-H12</f>
        <v>1</v>
      </c>
      <c r="H12" s="29">
        <v>0</v>
      </c>
      <c r="I12" s="20">
        <f>(D12+2*E12+G12+2*H12)/'П 1'!C9</f>
        <v>0.3333333333333333</v>
      </c>
      <c r="J12" s="19">
        <v>0</v>
      </c>
      <c r="K12" s="19">
        <v>0</v>
      </c>
      <c r="L12" s="20">
        <f>IF(J12=0,0,K12/J12)</f>
        <v>0</v>
      </c>
      <c r="M12" s="20">
        <f>(1.26-L12)*I12</f>
        <v>0.42</v>
      </c>
      <c r="N12" s="19">
        <f>IF(I12=0,82,RANK(M12,M$12:M$93,0))</f>
        <v>65</v>
      </c>
    </row>
    <row r="13" spans="1:14" ht="12.75">
      <c r="A13" s="1">
        <v>2</v>
      </c>
      <c r="B13" s="2" t="s">
        <v>1</v>
      </c>
      <c r="C13" s="19">
        <v>40</v>
      </c>
      <c r="D13" s="19">
        <f aca="true" t="shared" si="0" ref="D13:D76">C13-E13</f>
        <v>30</v>
      </c>
      <c r="E13" s="19">
        <v>10</v>
      </c>
      <c r="F13" s="29">
        <v>11</v>
      </c>
      <c r="G13" s="29">
        <f aca="true" t="shared" si="1" ref="G13:G76">F13-H13</f>
        <v>4</v>
      </c>
      <c r="H13" s="29">
        <v>7</v>
      </c>
      <c r="I13" s="20">
        <f>(D13+2*E13+G13+2*H13)/'П 1'!C10</f>
        <v>1.7435897435897436</v>
      </c>
      <c r="J13" s="19">
        <v>21</v>
      </c>
      <c r="K13" s="19">
        <v>3</v>
      </c>
      <c r="L13" s="20">
        <f aca="true" t="shared" si="2" ref="L13:L76">IF(J13=0,0,K13/J13)</f>
        <v>0.14285714285714285</v>
      </c>
      <c r="M13" s="20">
        <f aca="true" t="shared" si="3" ref="M13:M76">(1.26-L13)*I13</f>
        <v>1.947838827838828</v>
      </c>
      <c r="N13" s="19">
        <f aca="true" t="shared" si="4" ref="N13:N76">IF(I13=0,82,RANK(M13,M$12:M$93,0))</f>
        <v>5</v>
      </c>
    </row>
    <row r="14" spans="1:14" ht="12.75">
      <c r="A14" s="1">
        <v>3</v>
      </c>
      <c r="B14" s="2" t="s">
        <v>2</v>
      </c>
      <c r="C14" s="19">
        <v>3</v>
      </c>
      <c r="D14" s="19">
        <f t="shared" si="0"/>
        <v>3</v>
      </c>
      <c r="E14" s="19"/>
      <c r="F14" s="29">
        <v>1</v>
      </c>
      <c r="G14" s="29">
        <f t="shared" si="1"/>
        <v>0</v>
      </c>
      <c r="H14" s="29">
        <v>1</v>
      </c>
      <c r="I14" s="20">
        <f>(D14+2*E14+G14+2*H14)/'П 1'!C11</f>
        <v>0.35714285714285715</v>
      </c>
      <c r="J14" s="19">
        <v>0</v>
      </c>
      <c r="K14" s="19">
        <v>0</v>
      </c>
      <c r="L14" s="20">
        <f t="shared" si="2"/>
        <v>0</v>
      </c>
      <c r="M14" s="20">
        <f t="shared" si="3"/>
        <v>0.45</v>
      </c>
      <c r="N14" s="19">
        <f t="shared" si="4"/>
        <v>62</v>
      </c>
    </row>
    <row r="15" spans="1:14" ht="12.75">
      <c r="A15" s="1">
        <v>4</v>
      </c>
      <c r="B15" s="2" t="s">
        <v>3</v>
      </c>
      <c r="C15" s="19">
        <v>13</v>
      </c>
      <c r="D15" s="19">
        <f t="shared" si="0"/>
        <v>5</v>
      </c>
      <c r="E15" s="19">
        <v>8</v>
      </c>
      <c r="F15" s="29">
        <v>3</v>
      </c>
      <c r="G15" s="29">
        <f t="shared" si="1"/>
        <v>3</v>
      </c>
      <c r="H15" s="29">
        <v>0</v>
      </c>
      <c r="I15" s="20">
        <f>(D15+2*E15+G15+2*H15)/'П 1'!C12</f>
        <v>1.0441623457893796</v>
      </c>
      <c r="J15" s="19">
        <v>4</v>
      </c>
      <c r="K15" s="19">
        <v>0</v>
      </c>
      <c r="L15" s="20">
        <f t="shared" si="2"/>
        <v>0</v>
      </c>
      <c r="M15" s="20">
        <f t="shared" si="3"/>
        <v>1.3156445556946184</v>
      </c>
      <c r="N15" s="19">
        <f t="shared" si="4"/>
        <v>13</v>
      </c>
    </row>
    <row r="16" spans="1:14" ht="12.75">
      <c r="A16" s="1">
        <v>5</v>
      </c>
      <c r="B16" s="2" t="s">
        <v>4</v>
      </c>
      <c r="C16" s="19">
        <v>4</v>
      </c>
      <c r="D16" s="19">
        <f t="shared" si="0"/>
        <v>2</v>
      </c>
      <c r="E16" s="19">
        <v>2</v>
      </c>
      <c r="F16" s="29">
        <v>0</v>
      </c>
      <c r="G16" s="29">
        <f t="shared" si="1"/>
        <v>0</v>
      </c>
      <c r="H16" s="29">
        <v>0</v>
      </c>
      <c r="I16" s="20">
        <f>(D16+2*E16+G16+2*H16)/'П 1'!C13</f>
        <v>0.19609598853868196</v>
      </c>
      <c r="J16" s="19">
        <v>5</v>
      </c>
      <c r="K16" s="19">
        <v>1</v>
      </c>
      <c r="L16" s="20">
        <f t="shared" si="2"/>
        <v>0.2</v>
      </c>
      <c r="M16" s="20">
        <f t="shared" si="3"/>
        <v>0.2078617478510029</v>
      </c>
      <c r="N16" s="19">
        <f t="shared" si="4"/>
        <v>78</v>
      </c>
    </row>
    <row r="17" spans="1:14" ht="12.75">
      <c r="A17" s="1">
        <v>6</v>
      </c>
      <c r="B17" s="2" t="s">
        <v>5</v>
      </c>
      <c r="C17" s="19">
        <v>18</v>
      </c>
      <c r="D17" s="19">
        <f t="shared" si="0"/>
        <v>17</v>
      </c>
      <c r="E17" s="19">
        <v>1</v>
      </c>
      <c r="F17" s="29">
        <v>2</v>
      </c>
      <c r="G17" s="29">
        <f t="shared" si="1"/>
        <v>0</v>
      </c>
      <c r="H17" s="29">
        <v>2</v>
      </c>
      <c r="I17" s="20">
        <f>(D17+2*E17+G17+2*H17)/'П 1'!C14</f>
        <v>0.92</v>
      </c>
      <c r="J17" s="19">
        <v>19</v>
      </c>
      <c r="K17" s="19">
        <v>2</v>
      </c>
      <c r="L17" s="20">
        <f t="shared" si="2"/>
        <v>0.10526315789473684</v>
      </c>
      <c r="M17" s="20">
        <f t="shared" si="3"/>
        <v>1.0623578947368422</v>
      </c>
      <c r="N17" s="19">
        <f t="shared" si="4"/>
        <v>18</v>
      </c>
    </row>
    <row r="18" spans="1:14" ht="12.75">
      <c r="A18" s="1">
        <v>7</v>
      </c>
      <c r="B18" s="2" t="s">
        <v>6</v>
      </c>
      <c r="C18" s="19">
        <v>30</v>
      </c>
      <c r="D18" s="19">
        <f t="shared" si="0"/>
        <v>10</v>
      </c>
      <c r="E18" s="19">
        <v>20</v>
      </c>
      <c r="F18" s="29">
        <v>3</v>
      </c>
      <c r="G18" s="29">
        <f t="shared" si="1"/>
        <v>1</v>
      </c>
      <c r="H18" s="29">
        <v>2</v>
      </c>
      <c r="I18" s="20">
        <f>(D18+2*E18+G18+2*H18)/'П 1'!C15</f>
        <v>1.1702127659574468</v>
      </c>
      <c r="J18" s="19">
        <v>18</v>
      </c>
      <c r="K18" s="19">
        <v>0</v>
      </c>
      <c r="L18" s="20">
        <f t="shared" si="2"/>
        <v>0</v>
      </c>
      <c r="M18" s="20">
        <f t="shared" si="3"/>
        <v>1.474468085106383</v>
      </c>
      <c r="N18" s="19">
        <f t="shared" si="4"/>
        <v>8</v>
      </c>
    </row>
    <row r="19" spans="1:14" ht="12.75">
      <c r="A19" s="1">
        <v>8</v>
      </c>
      <c r="B19" s="2" t="s">
        <v>7</v>
      </c>
      <c r="C19" s="19">
        <v>9</v>
      </c>
      <c r="D19" s="19">
        <f t="shared" si="0"/>
        <v>6</v>
      </c>
      <c r="E19" s="19">
        <v>3</v>
      </c>
      <c r="F19" s="29">
        <v>0</v>
      </c>
      <c r="G19" s="29">
        <f t="shared" si="1"/>
        <v>0</v>
      </c>
      <c r="H19" s="29">
        <v>0</v>
      </c>
      <c r="I19" s="20">
        <f>(D19+2*E19+G19+2*H19)/'П 1'!C16</f>
        <v>0.34285714285714286</v>
      </c>
      <c r="J19" s="19">
        <v>49</v>
      </c>
      <c r="K19" s="19">
        <v>0</v>
      </c>
      <c r="L19" s="20">
        <f t="shared" si="2"/>
        <v>0</v>
      </c>
      <c r="M19" s="20">
        <f t="shared" si="3"/>
        <v>0.432</v>
      </c>
      <c r="N19" s="19">
        <f t="shared" si="4"/>
        <v>63</v>
      </c>
    </row>
    <row r="20" spans="1:14" ht="12.75">
      <c r="A20" s="1">
        <v>9</v>
      </c>
      <c r="B20" s="2" t="s">
        <v>8</v>
      </c>
      <c r="C20" s="19">
        <v>26</v>
      </c>
      <c r="D20" s="19">
        <f t="shared" si="0"/>
        <v>22</v>
      </c>
      <c r="E20" s="19">
        <v>4</v>
      </c>
      <c r="F20" s="29">
        <v>3</v>
      </c>
      <c r="G20" s="29">
        <f t="shared" si="1"/>
        <v>3</v>
      </c>
      <c r="H20" s="29">
        <v>0</v>
      </c>
      <c r="I20" s="20">
        <f>(D20+2*E20+G20+2*H20)/'П 1'!C17</f>
        <v>1.1379310344827587</v>
      </c>
      <c r="J20" s="19">
        <v>9</v>
      </c>
      <c r="K20" s="19">
        <v>0</v>
      </c>
      <c r="L20" s="20">
        <f t="shared" si="2"/>
        <v>0</v>
      </c>
      <c r="M20" s="20">
        <f t="shared" si="3"/>
        <v>1.433793103448276</v>
      </c>
      <c r="N20" s="19">
        <f t="shared" si="4"/>
        <v>9</v>
      </c>
    </row>
    <row r="21" spans="1:14" ht="12.75">
      <c r="A21" s="1">
        <v>10</v>
      </c>
      <c r="B21" s="2" t="s">
        <v>9</v>
      </c>
      <c r="C21" s="19">
        <v>9</v>
      </c>
      <c r="D21" s="19">
        <f t="shared" si="0"/>
        <v>8</v>
      </c>
      <c r="E21" s="19">
        <v>1</v>
      </c>
      <c r="F21" s="29">
        <v>0</v>
      </c>
      <c r="G21" s="29">
        <f t="shared" si="1"/>
        <v>0</v>
      </c>
      <c r="H21" s="29">
        <v>0</v>
      </c>
      <c r="I21" s="20">
        <f>(D21+2*E21+G21+2*H21)/'П 1'!C18</f>
        <v>0.5381099808344391</v>
      </c>
      <c r="J21" s="19">
        <v>5</v>
      </c>
      <c r="K21" s="19">
        <v>0</v>
      </c>
      <c r="L21" s="20">
        <f t="shared" si="2"/>
        <v>0</v>
      </c>
      <c r="M21" s="20">
        <f t="shared" si="3"/>
        <v>0.6780185758513932</v>
      </c>
      <c r="N21" s="19">
        <f t="shared" si="4"/>
        <v>41</v>
      </c>
    </row>
    <row r="22" spans="1:14" ht="12.75">
      <c r="A22" s="1">
        <v>11</v>
      </c>
      <c r="B22" s="2" t="s">
        <v>10</v>
      </c>
      <c r="C22" s="19">
        <v>7</v>
      </c>
      <c r="D22" s="19">
        <f t="shared" si="0"/>
        <v>4</v>
      </c>
      <c r="E22" s="19">
        <v>3</v>
      </c>
      <c r="F22" s="29">
        <v>0</v>
      </c>
      <c r="G22" s="29">
        <f t="shared" si="1"/>
        <v>0</v>
      </c>
      <c r="H22" s="29">
        <v>0</v>
      </c>
      <c r="I22" s="20">
        <f>(D22+2*E22+G22+2*H22)/'П 1'!C19</f>
        <v>0.3448275862068966</v>
      </c>
      <c r="J22" s="19">
        <v>7</v>
      </c>
      <c r="K22" s="19">
        <v>2</v>
      </c>
      <c r="L22" s="20">
        <f t="shared" si="2"/>
        <v>0.2857142857142857</v>
      </c>
      <c r="M22" s="20">
        <f t="shared" si="3"/>
        <v>0.33596059113300497</v>
      </c>
      <c r="N22" s="19">
        <f t="shared" si="4"/>
        <v>71</v>
      </c>
    </row>
    <row r="23" spans="1:14" ht="12.75">
      <c r="A23" s="1">
        <v>12</v>
      </c>
      <c r="B23" s="2" t="s">
        <v>11</v>
      </c>
      <c r="C23" s="19">
        <v>14</v>
      </c>
      <c r="D23" s="19">
        <f t="shared" si="0"/>
        <v>13</v>
      </c>
      <c r="E23" s="19">
        <v>1</v>
      </c>
      <c r="F23" s="29">
        <v>6</v>
      </c>
      <c r="G23" s="29">
        <f t="shared" si="1"/>
        <v>6</v>
      </c>
      <c r="H23" s="29">
        <v>0</v>
      </c>
      <c r="I23" s="20">
        <f>(D23+2*E23+G23+2*H23)/'П 1'!C20</f>
        <v>0.49411764705882355</v>
      </c>
      <c r="J23" s="19">
        <v>23</v>
      </c>
      <c r="K23" s="19">
        <v>1</v>
      </c>
      <c r="L23" s="20">
        <f t="shared" si="2"/>
        <v>0.043478260869565216</v>
      </c>
      <c r="M23" s="20">
        <f t="shared" si="3"/>
        <v>0.6011048593350384</v>
      </c>
      <c r="N23" s="19">
        <f t="shared" si="4"/>
        <v>46</v>
      </c>
    </row>
    <row r="24" spans="1:14" ht="12.75">
      <c r="A24" s="1">
        <v>13</v>
      </c>
      <c r="B24" s="2" t="s">
        <v>12</v>
      </c>
      <c r="C24" s="19">
        <v>21</v>
      </c>
      <c r="D24" s="19">
        <f t="shared" si="0"/>
        <v>20</v>
      </c>
      <c r="E24" s="19">
        <v>1</v>
      </c>
      <c r="F24" s="29">
        <v>0</v>
      </c>
      <c r="G24" s="29">
        <f t="shared" si="1"/>
        <v>0</v>
      </c>
      <c r="H24" s="29">
        <v>0</v>
      </c>
      <c r="I24" s="20">
        <f>(D24+2*E24+G24+2*H24)/'П 1'!C21</f>
        <v>0.6285714285714286</v>
      </c>
      <c r="J24" s="19">
        <v>12</v>
      </c>
      <c r="K24" s="19">
        <v>1</v>
      </c>
      <c r="L24" s="20">
        <f t="shared" si="2"/>
        <v>0.08333333333333333</v>
      </c>
      <c r="M24" s="20">
        <f t="shared" si="3"/>
        <v>0.7396190476190476</v>
      </c>
      <c r="N24" s="19">
        <f t="shared" si="4"/>
        <v>34</v>
      </c>
    </row>
    <row r="25" spans="1:14" ht="12.75">
      <c r="A25" s="1">
        <v>14</v>
      </c>
      <c r="B25" s="2" t="s">
        <v>13</v>
      </c>
      <c r="C25" s="19">
        <v>11</v>
      </c>
      <c r="D25" s="19">
        <f t="shared" si="0"/>
        <v>6</v>
      </c>
      <c r="E25" s="19">
        <v>5</v>
      </c>
      <c r="F25" s="29">
        <v>5</v>
      </c>
      <c r="G25" s="29">
        <f t="shared" si="1"/>
        <v>3</v>
      </c>
      <c r="H25" s="29">
        <v>2</v>
      </c>
      <c r="I25" s="20">
        <f>(D25+2*E25+G25+2*H25)/'П 1'!C22</f>
        <v>0.6052631578947368</v>
      </c>
      <c r="J25" s="19">
        <v>2</v>
      </c>
      <c r="K25" s="19">
        <v>0</v>
      </c>
      <c r="L25" s="20">
        <f t="shared" si="2"/>
        <v>0</v>
      </c>
      <c r="M25" s="20">
        <f t="shared" si="3"/>
        <v>0.7626315789473684</v>
      </c>
      <c r="N25" s="19">
        <f t="shared" si="4"/>
        <v>31</v>
      </c>
    </row>
    <row r="26" spans="1:14" ht="12.75">
      <c r="A26" s="1">
        <v>15</v>
      </c>
      <c r="B26" s="2" t="s">
        <v>15</v>
      </c>
      <c r="C26" s="19">
        <v>10</v>
      </c>
      <c r="D26" s="19">
        <f t="shared" si="0"/>
        <v>10</v>
      </c>
      <c r="E26" s="19"/>
      <c r="F26" s="29">
        <v>1</v>
      </c>
      <c r="G26" s="29">
        <f t="shared" si="1"/>
        <v>0</v>
      </c>
      <c r="H26" s="29">
        <v>1</v>
      </c>
      <c r="I26" s="20">
        <f>(D26+2*E26+G26+2*H26)/'П 1'!C23</f>
        <v>0.3582089552238806</v>
      </c>
      <c r="J26" s="19">
        <v>9</v>
      </c>
      <c r="K26" s="19">
        <v>0</v>
      </c>
      <c r="L26" s="20">
        <f t="shared" si="2"/>
        <v>0</v>
      </c>
      <c r="M26" s="20">
        <f t="shared" si="3"/>
        <v>0.4513432835820895</v>
      </c>
      <c r="N26" s="19">
        <f t="shared" si="4"/>
        <v>61</v>
      </c>
    </row>
    <row r="27" spans="1:14" ht="12.75">
      <c r="A27" s="1">
        <v>16</v>
      </c>
      <c r="B27" s="2" t="s">
        <v>14</v>
      </c>
      <c r="C27" s="19">
        <v>3</v>
      </c>
      <c r="D27" s="19">
        <f t="shared" si="0"/>
        <v>2</v>
      </c>
      <c r="E27" s="19">
        <v>1</v>
      </c>
      <c r="F27" s="29">
        <v>0</v>
      </c>
      <c r="G27" s="29">
        <f t="shared" si="1"/>
        <v>0</v>
      </c>
      <c r="H27" s="29">
        <v>0</v>
      </c>
      <c r="I27" s="20">
        <f>(D27+2*E27+G27+2*H27)/'П 1'!C24</f>
        <v>0.3333333333333333</v>
      </c>
      <c r="J27" s="19">
        <v>3</v>
      </c>
      <c r="K27" s="19">
        <v>1</v>
      </c>
      <c r="L27" s="20">
        <f t="shared" si="2"/>
        <v>0.3333333333333333</v>
      </c>
      <c r="M27" s="20">
        <f t="shared" si="3"/>
        <v>0.3088888888888889</v>
      </c>
      <c r="N27" s="19">
        <f t="shared" si="4"/>
        <v>75</v>
      </c>
    </row>
    <row r="28" spans="1:14" ht="12.75">
      <c r="A28" s="1">
        <v>17</v>
      </c>
      <c r="B28" s="2" t="s">
        <v>16</v>
      </c>
      <c r="C28" s="19">
        <v>1</v>
      </c>
      <c r="D28" s="19">
        <f t="shared" si="0"/>
        <v>0</v>
      </c>
      <c r="E28" s="19">
        <v>1</v>
      </c>
      <c r="F28" s="29">
        <v>0</v>
      </c>
      <c r="G28" s="29">
        <f t="shared" si="1"/>
        <v>0</v>
      </c>
      <c r="H28" s="29">
        <v>0</v>
      </c>
      <c r="I28" s="20">
        <f>(D28+2*E28+G28+2*H28)/'П 1'!C25</f>
        <v>0.09294626941685766</v>
      </c>
      <c r="J28" s="19">
        <v>3</v>
      </c>
      <c r="K28" s="19">
        <v>2</v>
      </c>
      <c r="L28" s="20">
        <f t="shared" si="2"/>
        <v>0.6666666666666666</v>
      </c>
      <c r="M28" s="20">
        <f t="shared" si="3"/>
        <v>0.05514811985400221</v>
      </c>
      <c r="N28" s="19">
        <f t="shared" si="4"/>
        <v>82</v>
      </c>
    </row>
    <row r="29" spans="1:14" ht="12.75">
      <c r="A29" s="1">
        <v>18</v>
      </c>
      <c r="B29" s="2" t="s">
        <v>17</v>
      </c>
      <c r="C29" s="19">
        <v>7</v>
      </c>
      <c r="D29" s="19">
        <f t="shared" si="0"/>
        <v>6</v>
      </c>
      <c r="E29" s="19">
        <v>1</v>
      </c>
      <c r="F29" s="29">
        <v>0</v>
      </c>
      <c r="G29" s="29">
        <f t="shared" si="1"/>
        <v>0</v>
      </c>
      <c r="H29" s="29">
        <v>0</v>
      </c>
      <c r="I29" s="20">
        <f>(D29+2*E29+G29+2*H29)/'П 1'!C26</f>
        <v>0.3333333333333333</v>
      </c>
      <c r="J29" s="19">
        <v>3</v>
      </c>
      <c r="K29" s="19">
        <v>0</v>
      </c>
      <c r="L29" s="20">
        <f t="shared" si="2"/>
        <v>0</v>
      </c>
      <c r="M29" s="20">
        <f t="shared" si="3"/>
        <v>0.42</v>
      </c>
      <c r="N29" s="19">
        <f t="shared" si="4"/>
        <v>65</v>
      </c>
    </row>
    <row r="30" spans="1:14" ht="12.75">
      <c r="A30" s="1">
        <v>19</v>
      </c>
      <c r="B30" s="2" t="s">
        <v>18</v>
      </c>
      <c r="C30" s="19">
        <v>7</v>
      </c>
      <c r="D30" s="19">
        <f t="shared" si="0"/>
        <v>2</v>
      </c>
      <c r="E30" s="19">
        <v>5</v>
      </c>
      <c r="F30" s="29">
        <v>3</v>
      </c>
      <c r="G30" s="29">
        <f t="shared" si="1"/>
        <v>1</v>
      </c>
      <c r="H30" s="29">
        <v>2</v>
      </c>
      <c r="I30" s="20">
        <f>(D30+2*E30+G30+2*H30)/'П 1'!C27</f>
        <v>0.4042081949058693</v>
      </c>
      <c r="J30" s="19">
        <v>13</v>
      </c>
      <c r="K30" s="19">
        <v>1</v>
      </c>
      <c r="L30" s="20">
        <f t="shared" si="2"/>
        <v>0.07692307692307693</v>
      </c>
      <c r="M30" s="20">
        <f t="shared" si="3"/>
        <v>0.4782093875117131</v>
      </c>
      <c r="N30" s="19">
        <f t="shared" si="4"/>
        <v>58</v>
      </c>
    </row>
    <row r="31" spans="1:14" ht="12.75">
      <c r="A31" s="1">
        <v>20</v>
      </c>
      <c r="B31" s="2" t="s">
        <v>19</v>
      </c>
      <c r="C31" s="19">
        <v>5</v>
      </c>
      <c r="D31" s="19">
        <f t="shared" si="0"/>
        <v>4</v>
      </c>
      <c r="E31" s="19">
        <v>1</v>
      </c>
      <c r="F31" s="29">
        <v>0</v>
      </c>
      <c r="G31" s="29">
        <f t="shared" si="1"/>
        <v>0</v>
      </c>
      <c r="H31" s="29">
        <v>0</v>
      </c>
      <c r="I31" s="20">
        <f>(D31+2*E31+G31+2*H31)/'П 1'!C28</f>
        <v>0.3</v>
      </c>
      <c r="J31" s="19">
        <v>2</v>
      </c>
      <c r="K31" s="19">
        <v>0</v>
      </c>
      <c r="L31" s="20">
        <f t="shared" si="2"/>
        <v>0</v>
      </c>
      <c r="M31" s="20">
        <f t="shared" si="3"/>
        <v>0.378</v>
      </c>
      <c r="N31" s="19">
        <f t="shared" si="4"/>
        <v>68</v>
      </c>
    </row>
    <row r="32" spans="1:14" ht="12.75">
      <c r="A32" s="1">
        <v>21</v>
      </c>
      <c r="B32" s="2" t="s">
        <v>20</v>
      </c>
      <c r="C32" s="19">
        <v>16</v>
      </c>
      <c r="D32" s="19">
        <f t="shared" si="0"/>
        <v>15</v>
      </c>
      <c r="E32" s="19">
        <v>1</v>
      </c>
      <c r="F32" s="29">
        <v>15</v>
      </c>
      <c r="G32" s="29">
        <f t="shared" si="1"/>
        <v>5</v>
      </c>
      <c r="H32" s="29">
        <v>10</v>
      </c>
      <c r="I32" s="20">
        <f>(D32+2*E32+G32+2*H32)/'П 1'!C29</f>
        <v>1.7142857142857142</v>
      </c>
      <c r="J32" s="19">
        <v>14</v>
      </c>
      <c r="K32" s="19">
        <v>5</v>
      </c>
      <c r="L32" s="20">
        <f t="shared" si="2"/>
        <v>0.35714285714285715</v>
      </c>
      <c r="M32" s="20">
        <f t="shared" si="3"/>
        <v>1.5477551020408162</v>
      </c>
      <c r="N32" s="19">
        <f t="shared" si="4"/>
        <v>7</v>
      </c>
    </row>
    <row r="33" spans="1:14" ht="12.75">
      <c r="A33" s="1">
        <v>22</v>
      </c>
      <c r="B33" s="2" t="s">
        <v>21</v>
      </c>
      <c r="C33" s="19">
        <v>5</v>
      </c>
      <c r="D33" s="19">
        <f t="shared" si="0"/>
        <v>4</v>
      </c>
      <c r="E33" s="19">
        <v>1</v>
      </c>
      <c r="F33" s="29">
        <v>0</v>
      </c>
      <c r="G33" s="29">
        <f t="shared" si="1"/>
        <v>0</v>
      </c>
      <c r="H33" s="29">
        <v>0</v>
      </c>
      <c r="I33" s="20">
        <f>(D33+2*E33+G33+2*H33)/'П 1'!C30</f>
        <v>0.46153846153846156</v>
      </c>
      <c r="J33" s="19">
        <v>6</v>
      </c>
      <c r="K33" s="19">
        <v>0</v>
      </c>
      <c r="L33" s="20">
        <f t="shared" si="2"/>
        <v>0</v>
      </c>
      <c r="M33" s="20">
        <f t="shared" si="3"/>
        <v>0.5815384615384616</v>
      </c>
      <c r="N33" s="19">
        <f t="shared" si="4"/>
        <v>49</v>
      </c>
    </row>
    <row r="34" spans="1:14" ht="12.75">
      <c r="A34" s="1">
        <v>23</v>
      </c>
      <c r="B34" s="2" t="s">
        <v>22</v>
      </c>
      <c r="C34" s="19">
        <v>14</v>
      </c>
      <c r="D34" s="19">
        <f t="shared" si="0"/>
        <v>11</v>
      </c>
      <c r="E34" s="19">
        <v>3</v>
      </c>
      <c r="F34" s="29">
        <v>2</v>
      </c>
      <c r="G34" s="29">
        <f t="shared" si="1"/>
        <v>0</v>
      </c>
      <c r="H34" s="29">
        <v>2</v>
      </c>
      <c r="I34" s="20">
        <f>(D34+2*E34+G34+2*H34)/'П 1'!C31</f>
        <v>0.875</v>
      </c>
      <c r="J34" s="19">
        <v>5</v>
      </c>
      <c r="K34" s="19">
        <v>1</v>
      </c>
      <c r="L34" s="20">
        <f t="shared" si="2"/>
        <v>0.2</v>
      </c>
      <c r="M34" s="20">
        <f t="shared" si="3"/>
        <v>0.9275</v>
      </c>
      <c r="N34" s="19">
        <f t="shared" si="4"/>
        <v>23</v>
      </c>
    </row>
    <row r="35" spans="1:14" ht="12.75">
      <c r="A35" s="1">
        <v>24</v>
      </c>
      <c r="B35" s="2" t="s">
        <v>23</v>
      </c>
      <c r="C35" s="19">
        <v>26</v>
      </c>
      <c r="D35" s="19">
        <f t="shared" si="0"/>
        <v>23</v>
      </c>
      <c r="E35" s="19">
        <v>3</v>
      </c>
      <c r="F35" s="29">
        <v>0</v>
      </c>
      <c r="G35" s="29">
        <f t="shared" si="1"/>
        <v>0</v>
      </c>
      <c r="H35" s="29">
        <v>0</v>
      </c>
      <c r="I35" s="20">
        <f>(D35+2*E35+G35+2*H35)/'П 1'!C32</f>
        <v>1.5520527859237538</v>
      </c>
      <c r="J35" s="19">
        <v>9</v>
      </c>
      <c r="K35" s="19">
        <v>1</v>
      </c>
      <c r="L35" s="20">
        <f t="shared" si="2"/>
        <v>0.1111111111111111</v>
      </c>
      <c r="M35" s="20">
        <f t="shared" si="3"/>
        <v>1.783136200716846</v>
      </c>
      <c r="N35" s="19">
        <f t="shared" si="4"/>
        <v>6</v>
      </c>
    </row>
    <row r="36" spans="1:14" ht="12.75">
      <c r="A36" s="1">
        <v>25</v>
      </c>
      <c r="B36" s="2" t="s">
        <v>24</v>
      </c>
      <c r="C36" s="19">
        <v>5</v>
      </c>
      <c r="D36" s="19">
        <f t="shared" si="0"/>
        <v>5</v>
      </c>
      <c r="E36" s="19"/>
      <c r="F36" s="29">
        <v>0</v>
      </c>
      <c r="G36" s="29">
        <f t="shared" si="1"/>
        <v>0</v>
      </c>
      <c r="H36" s="29">
        <v>0</v>
      </c>
      <c r="I36" s="20">
        <f>(D36+2*E36+G36+2*H36)/'П 1'!C33</f>
        <v>0.29411764705882354</v>
      </c>
      <c r="J36" s="19">
        <v>7</v>
      </c>
      <c r="K36" s="19">
        <v>0</v>
      </c>
      <c r="L36" s="20">
        <f t="shared" si="2"/>
        <v>0</v>
      </c>
      <c r="M36" s="20">
        <f t="shared" si="3"/>
        <v>0.37058823529411766</v>
      </c>
      <c r="N36" s="19">
        <f t="shared" si="4"/>
        <v>69</v>
      </c>
    </row>
    <row r="37" spans="1:14" ht="12.75">
      <c r="A37" s="1">
        <v>26</v>
      </c>
      <c r="B37" s="2" t="s">
        <v>25</v>
      </c>
      <c r="C37" s="19">
        <v>12</v>
      </c>
      <c r="D37" s="19">
        <f t="shared" si="0"/>
        <v>9</v>
      </c>
      <c r="E37" s="19">
        <v>3</v>
      </c>
      <c r="F37" s="29">
        <v>1</v>
      </c>
      <c r="G37" s="29">
        <f t="shared" si="1"/>
        <v>1</v>
      </c>
      <c r="H37" s="29">
        <v>0</v>
      </c>
      <c r="I37" s="20">
        <f>(D37+2*E37+G37+2*H37)/'П 1'!C34</f>
        <v>0.8162694807463834</v>
      </c>
      <c r="J37" s="19">
        <v>5</v>
      </c>
      <c r="K37" s="19">
        <v>1</v>
      </c>
      <c r="L37" s="20">
        <f t="shared" si="2"/>
        <v>0.2</v>
      </c>
      <c r="M37" s="20">
        <f t="shared" si="3"/>
        <v>0.8652456495911665</v>
      </c>
      <c r="N37" s="19">
        <f t="shared" si="4"/>
        <v>26</v>
      </c>
    </row>
    <row r="38" spans="1:14" ht="12.75">
      <c r="A38" s="1">
        <v>27</v>
      </c>
      <c r="B38" s="2" t="s">
        <v>26</v>
      </c>
      <c r="C38" s="19">
        <v>17</v>
      </c>
      <c r="D38" s="19">
        <f t="shared" si="0"/>
        <v>13</v>
      </c>
      <c r="E38" s="19">
        <v>4</v>
      </c>
      <c r="F38" s="29">
        <v>9</v>
      </c>
      <c r="G38" s="29">
        <f t="shared" si="1"/>
        <v>6</v>
      </c>
      <c r="H38" s="29">
        <v>3</v>
      </c>
      <c r="I38" s="20">
        <f>(D38+2*E38+G38+2*H38)/'П 1'!C35</f>
        <v>0.717391304347826</v>
      </c>
      <c r="J38" s="19">
        <v>17</v>
      </c>
      <c r="K38" s="19">
        <v>2</v>
      </c>
      <c r="L38" s="20">
        <f t="shared" si="2"/>
        <v>0.11764705882352941</v>
      </c>
      <c r="M38" s="20">
        <f t="shared" si="3"/>
        <v>0.8195140664961637</v>
      </c>
      <c r="N38" s="19">
        <f t="shared" si="4"/>
        <v>29</v>
      </c>
    </row>
    <row r="39" spans="1:14" ht="12.75">
      <c r="A39" s="1">
        <v>28</v>
      </c>
      <c r="B39" s="2" t="s">
        <v>27</v>
      </c>
      <c r="C39" s="19">
        <v>5</v>
      </c>
      <c r="D39" s="19">
        <f t="shared" si="0"/>
        <v>1</v>
      </c>
      <c r="E39" s="19">
        <v>4</v>
      </c>
      <c r="F39" s="29">
        <v>0</v>
      </c>
      <c r="G39" s="29">
        <f t="shared" si="1"/>
        <v>0</v>
      </c>
      <c r="H39" s="29">
        <v>0</v>
      </c>
      <c r="I39" s="20">
        <f>(D39+2*E39+G39+2*H39)/'П 1'!C36</f>
        <v>0.32142857142857145</v>
      </c>
      <c r="J39" s="19">
        <v>4</v>
      </c>
      <c r="K39" s="19">
        <v>3</v>
      </c>
      <c r="L39" s="20">
        <f t="shared" si="2"/>
        <v>0.75</v>
      </c>
      <c r="M39" s="20">
        <f t="shared" si="3"/>
        <v>0.16392857142857145</v>
      </c>
      <c r="N39" s="19">
        <f t="shared" si="4"/>
        <v>79</v>
      </c>
    </row>
    <row r="40" spans="1:14" ht="12.75">
      <c r="A40" s="1">
        <v>29</v>
      </c>
      <c r="B40" s="2" t="s">
        <v>28</v>
      </c>
      <c r="C40" s="19">
        <v>9</v>
      </c>
      <c r="D40" s="19">
        <f t="shared" si="0"/>
        <v>5</v>
      </c>
      <c r="E40" s="19">
        <v>4</v>
      </c>
      <c r="F40" s="29">
        <v>3</v>
      </c>
      <c r="G40" s="29">
        <f t="shared" si="1"/>
        <v>2</v>
      </c>
      <c r="H40" s="29">
        <v>1</v>
      </c>
      <c r="I40" s="20">
        <f>(D40+2*E40+G40+2*H40)/'П 1'!C37</f>
        <v>0.5556053008595989</v>
      </c>
      <c r="J40" s="19">
        <v>6</v>
      </c>
      <c r="K40" s="19">
        <v>1</v>
      </c>
      <c r="L40" s="20">
        <f t="shared" si="2"/>
        <v>0.16666666666666666</v>
      </c>
      <c r="M40" s="20">
        <f t="shared" si="3"/>
        <v>0.6074617956064948</v>
      </c>
      <c r="N40" s="19">
        <f t="shared" si="4"/>
        <v>45</v>
      </c>
    </row>
    <row r="41" spans="1:14" ht="12.75">
      <c r="A41" s="1">
        <v>30</v>
      </c>
      <c r="B41" s="2" t="s">
        <v>29</v>
      </c>
      <c r="C41" s="19">
        <v>4</v>
      </c>
      <c r="D41" s="19">
        <f t="shared" si="0"/>
        <v>1</v>
      </c>
      <c r="E41" s="19">
        <v>3</v>
      </c>
      <c r="F41" s="29">
        <v>1</v>
      </c>
      <c r="G41" s="29">
        <f t="shared" si="1"/>
        <v>1</v>
      </c>
      <c r="H41" s="29">
        <v>0</v>
      </c>
      <c r="I41" s="20">
        <f>(D41+2*E41+G41+2*H41)/'П 1'!C38</f>
        <v>0.41025641025641024</v>
      </c>
      <c r="J41" s="19">
        <v>2</v>
      </c>
      <c r="K41" s="19">
        <v>0</v>
      </c>
      <c r="L41" s="20">
        <f t="shared" si="2"/>
        <v>0</v>
      </c>
      <c r="M41" s="20">
        <f t="shared" si="3"/>
        <v>0.5169230769230769</v>
      </c>
      <c r="N41" s="19">
        <f t="shared" si="4"/>
        <v>56</v>
      </c>
    </row>
    <row r="42" spans="1:14" ht="12.75">
      <c r="A42" s="1">
        <v>31</v>
      </c>
      <c r="B42" s="2" t="s">
        <v>30</v>
      </c>
      <c r="C42" s="19">
        <v>17</v>
      </c>
      <c r="D42" s="19">
        <f t="shared" si="0"/>
        <v>11</v>
      </c>
      <c r="E42" s="19">
        <v>6</v>
      </c>
      <c r="F42" s="29">
        <v>4</v>
      </c>
      <c r="G42" s="29">
        <f t="shared" si="1"/>
        <v>4</v>
      </c>
      <c r="H42" s="29">
        <v>0</v>
      </c>
      <c r="I42" s="20">
        <f>(D42+2*E42+G42+2*H42)/'П 1'!C39</f>
        <v>0.453781512605042</v>
      </c>
      <c r="J42" s="19">
        <v>22</v>
      </c>
      <c r="K42" s="19">
        <v>0</v>
      </c>
      <c r="L42" s="20">
        <f t="shared" si="2"/>
        <v>0</v>
      </c>
      <c r="M42" s="20">
        <f t="shared" si="3"/>
        <v>0.571764705882353</v>
      </c>
      <c r="N42" s="19">
        <f t="shared" si="4"/>
        <v>51</v>
      </c>
    </row>
    <row r="43" spans="1:14" ht="12.75">
      <c r="A43" s="1">
        <v>32</v>
      </c>
      <c r="B43" s="2" t="s">
        <v>31</v>
      </c>
      <c r="C43" s="19">
        <v>48</v>
      </c>
      <c r="D43" s="19">
        <f t="shared" si="0"/>
        <v>39</v>
      </c>
      <c r="E43" s="19">
        <v>9</v>
      </c>
      <c r="F43" s="29">
        <v>11</v>
      </c>
      <c r="G43" s="29">
        <f t="shared" si="1"/>
        <v>11</v>
      </c>
      <c r="H43" s="29">
        <v>0</v>
      </c>
      <c r="I43" s="20">
        <f>(D43+2*E43+G43+2*H43)/'П 1'!C40</f>
        <v>1.311769991015274</v>
      </c>
      <c r="J43" s="19">
        <v>42</v>
      </c>
      <c r="K43" s="19">
        <v>10</v>
      </c>
      <c r="L43" s="20">
        <f t="shared" si="2"/>
        <v>0.23809523809523808</v>
      </c>
      <c r="M43" s="20">
        <f t="shared" si="3"/>
        <v>1.3405040003422752</v>
      </c>
      <c r="N43" s="19">
        <f t="shared" si="4"/>
        <v>12</v>
      </c>
    </row>
    <row r="44" spans="1:14" ht="12.75">
      <c r="A44" s="1">
        <v>33</v>
      </c>
      <c r="B44" s="2" t="s">
        <v>32</v>
      </c>
      <c r="C44" s="19">
        <v>4</v>
      </c>
      <c r="D44" s="19">
        <f t="shared" si="0"/>
        <v>2</v>
      </c>
      <c r="E44" s="19">
        <v>2</v>
      </c>
      <c r="F44" s="29">
        <v>3</v>
      </c>
      <c r="G44" s="29">
        <f t="shared" si="1"/>
        <v>3</v>
      </c>
      <c r="H44" s="29">
        <v>0</v>
      </c>
      <c r="I44" s="20">
        <f>(D44+2*E44+G44+2*H44)/'П 1'!C41</f>
        <v>0.47368421052631576</v>
      </c>
      <c r="J44" s="19">
        <v>5</v>
      </c>
      <c r="K44" s="19">
        <v>1</v>
      </c>
      <c r="L44" s="20">
        <f t="shared" si="2"/>
        <v>0.2</v>
      </c>
      <c r="M44" s="20">
        <f t="shared" si="3"/>
        <v>0.5021052631578947</v>
      </c>
      <c r="N44" s="19">
        <f t="shared" si="4"/>
        <v>57</v>
      </c>
    </row>
    <row r="45" spans="1:14" ht="12.75">
      <c r="A45" s="1">
        <v>34</v>
      </c>
      <c r="B45" s="2" t="s">
        <v>33</v>
      </c>
      <c r="C45" s="19">
        <v>17</v>
      </c>
      <c r="D45" s="19">
        <f t="shared" si="0"/>
        <v>7</v>
      </c>
      <c r="E45" s="19">
        <v>10</v>
      </c>
      <c r="F45" s="29">
        <v>0</v>
      </c>
      <c r="G45" s="29">
        <f t="shared" si="1"/>
        <v>0</v>
      </c>
      <c r="H45" s="29">
        <v>0</v>
      </c>
      <c r="I45" s="20">
        <f>(D45+2*E45+G45+2*H45)/'П 1'!C42</f>
        <v>1.08</v>
      </c>
      <c r="J45" s="19">
        <v>3</v>
      </c>
      <c r="K45" s="19">
        <v>0</v>
      </c>
      <c r="L45" s="20">
        <f t="shared" si="2"/>
        <v>0</v>
      </c>
      <c r="M45" s="20">
        <f t="shared" si="3"/>
        <v>1.3608</v>
      </c>
      <c r="N45" s="19">
        <f t="shared" si="4"/>
        <v>11</v>
      </c>
    </row>
    <row r="46" spans="1:14" s="27" customFormat="1" ht="12.75">
      <c r="A46" s="1">
        <v>35</v>
      </c>
      <c r="B46" s="2" t="s">
        <v>34</v>
      </c>
      <c r="C46" s="19">
        <v>7</v>
      </c>
      <c r="D46" s="19">
        <f t="shared" si="0"/>
        <v>4</v>
      </c>
      <c r="E46" s="19">
        <v>3</v>
      </c>
      <c r="F46" s="29">
        <v>0</v>
      </c>
      <c r="G46" s="29">
        <f t="shared" si="1"/>
        <v>0</v>
      </c>
      <c r="H46" s="29">
        <v>0</v>
      </c>
      <c r="I46" s="20">
        <f>(D46+2*E46+G46+2*H46)/'П 1'!C43</f>
        <v>0.29411764705882354</v>
      </c>
      <c r="J46" s="19">
        <v>1</v>
      </c>
      <c r="K46" s="19">
        <v>1</v>
      </c>
      <c r="L46" s="20">
        <f t="shared" si="2"/>
        <v>1</v>
      </c>
      <c r="M46" s="20">
        <f t="shared" si="3"/>
        <v>0.07647058823529412</v>
      </c>
      <c r="N46" s="19">
        <f t="shared" si="4"/>
        <v>81</v>
      </c>
    </row>
    <row r="47" spans="1:14" ht="12.75">
      <c r="A47" s="1">
        <v>36</v>
      </c>
      <c r="B47" s="2" t="s">
        <v>35</v>
      </c>
      <c r="C47" s="19">
        <v>17</v>
      </c>
      <c r="D47" s="19">
        <f t="shared" si="0"/>
        <v>5</v>
      </c>
      <c r="E47" s="19">
        <v>12</v>
      </c>
      <c r="F47" s="29">
        <v>0</v>
      </c>
      <c r="G47" s="29">
        <f t="shared" si="1"/>
        <v>0</v>
      </c>
      <c r="H47" s="29">
        <v>0</v>
      </c>
      <c r="I47" s="20">
        <f>(D47+2*E47+G47+2*H47)/'П 1'!C44</f>
        <v>0.90625</v>
      </c>
      <c r="J47" s="19">
        <v>7</v>
      </c>
      <c r="K47" s="19">
        <v>0</v>
      </c>
      <c r="L47" s="20">
        <f t="shared" si="2"/>
        <v>0</v>
      </c>
      <c r="M47" s="20">
        <f t="shared" si="3"/>
        <v>1.141875</v>
      </c>
      <c r="N47" s="19">
        <f t="shared" si="4"/>
        <v>16</v>
      </c>
    </row>
    <row r="48" spans="1:14" ht="12.75">
      <c r="A48" s="1">
        <v>37</v>
      </c>
      <c r="B48" s="2" t="s">
        <v>36</v>
      </c>
      <c r="C48" s="19">
        <v>11</v>
      </c>
      <c r="D48" s="19">
        <f t="shared" si="0"/>
        <v>11</v>
      </c>
      <c r="E48" s="19"/>
      <c r="F48" s="29">
        <v>0</v>
      </c>
      <c r="G48" s="29">
        <f t="shared" si="1"/>
        <v>0</v>
      </c>
      <c r="H48" s="29">
        <v>0</v>
      </c>
      <c r="I48" s="20">
        <f>(D48+2*E48+G48+2*H48)/'П 1'!C45</f>
        <v>0.6196943972835314</v>
      </c>
      <c r="J48" s="19">
        <v>5</v>
      </c>
      <c r="K48" s="19">
        <v>0</v>
      </c>
      <c r="L48" s="20">
        <f t="shared" si="2"/>
        <v>0</v>
      </c>
      <c r="M48" s="20">
        <f t="shared" si="3"/>
        <v>0.7808149405772495</v>
      </c>
      <c r="N48" s="19">
        <f t="shared" si="4"/>
        <v>30</v>
      </c>
    </row>
    <row r="49" spans="1:14" ht="12.75">
      <c r="A49" s="1">
        <v>38</v>
      </c>
      <c r="B49" s="2" t="s">
        <v>37</v>
      </c>
      <c r="C49" s="19">
        <v>13</v>
      </c>
      <c r="D49" s="19">
        <f t="shared" si="0"/>
        <v>11</v>
      </c>
      <c r="E49" s="19">
        <v>2</v>
      </c>
      <c r="F49" s="29">
        <v>0</v>
      </c>
      <c r="G49" s="29">
        <f t="shared" si="1"/>
        <v>0</v>
      </c>
      <c r="H49" s="29">
        <v>0</v>
      </c>
      <c r="I49" s="20">
        <f>(D49+2*E49+G49+2*H49)/'П 1'!C46</f>
        <v>0.8108108108108109</v>
      </c>
      <c r="J49" s="19">
        <v>7</v>
      </c>
      <c r="K49" s="19">
        <v>0</v>
      </c>
      <c r="L49" s="20">
        <f t="shared" si="2"/>
        <v>0</v>
      </c>
      <c r="M49" s="20">
        <f t="shared" si="3"/>
        <v>1.0216216216216216</v>
      </c>
      <c r="N49" s="19">
        <f t="shared" si="4"/>
        <v>20</v>
      </c>
    </row>
    <row r="50" spans="1:14" ht="12.75">
      <c r="A50" s="1">
        <v>39</v>
      </c>
      <c r="B50" s="2" t="s">
        <v>38</v>
      </c>
      <c r="C50" s="19">
        <v>3</v>
      </c>
      <c r="D50" s="19">
        <f t="shared" si="0"/>
        <v>2</v>
      </c>
      <c r="E50" s="19">
        <v>1</v>
      </c>
      <c r="F50" s="29">
        <v>3</v>
      </c>
      <c r="G50" s="29">
        <f t="shared" si="1"/>
        <v>2</v>
      </c>
      <c r="H50" s="29">
        <v>1</v>
      </c>
      <c r="I50" s="20">
        <f>(D50+2*E50+G50+2*H50)/'П 1'!C47</f>
        <v>0.42105263157894735</v>
      </c>
      <c r="J50" s="19">
        <v>1</v>
      </c>
      <c r="K50" s="19">
        <v>0</v>
      </c>
      <c r="L50" s="20">
        <f t="shared" si="2"/>
        <v>0</v>
      </c>
      <c r="M50" s="20">
        <f t="shared" si="3"/>
        <v>0.5305263157894736</v>
      </c>
      <c r="N50" s="19">
        <f t="shared" si="4"/>
        <v>55</v>
      </c>
    </row>
    <row r="51" spans="1:14" ht="12.75">
      <c r="A51" s="1">
        <v>40</v>
      </c>
      <c r="B51" s="2" t="s">
        <v>39</v>
      </c>
      <c r="C51" s="19">
        <v>24</v>
      </c>
      <c r="D51" s="19">
        <f t="shared" si="0"/>
        <v>16</v>
      </c>
      <c r="E51" s="19">
        <v>8</v>
      </c>
      <c r="F51" s="29">
        <v>19</v>
      </c>
      <c r="G51" s="29">
        <f t="shared" si="1"/>
        <v>17</v>
      </c>
      <c r="H51" s="29">
        <v>2</v>
      </c>
      <c r="I51" s="20">
        <f>(D51+2*E51+G51+2*H51)/'П 1'!C48</f>
        <v>0.5047619047619047</v>
      </c>
      <c r="J51" s="19">
        <v>28</v>
      </c>
      <c r="K51" s="19">
        <v>0</v>
      </c>
      <c r="L51" s="20">
        <f t="shared" si="2"/>
        <v>0</v>
      </c>
      <c r="M51" s="20">
        <f t="shared" si="3"/>
        <v>0.636</v>
      </c>
      <c r="N51" s="19">
        <f t="shared" si="4"/>
        <v>43</v>
      </c>
    </row>
    <row r="52" spans="1:14" ht="12.75">
      <c r="A52" s="1">
        <v>41</v>
      </c>
      <c r="B52" s="2" t="s">
        <v>40</v>
      </c>
      <c r="C52" s="19">
        <v>40</v>
      </c>
      <c r="D52" s="19">
        <f t="shared" si="0"/>
        <v>38</v>
      </c>
      <c r="E52" s="19">
        <v>2</v>
      </c>
      <c r="F52" s="29">
        <v>0</v>
      </c>
      <c r="G52" s="29">
        <f t="shared" si="1"/>
        <v>0</v>
      </c>
      <c r="H52" s="29">
        <v>0</v>
      </c>
      <c r="I52" s="20">
        <f>(D52+2*E52+G52+2*H52)/'П 1'!C49</f>
        <v>0.6942148760330579</v>
      </c>
      <c r="J52" s="19">
        <v>27</v>
      </c>
      <c r="K52" s="19">
        <v>0</v>
      </c>
      <c r="L52" s="20">
        <f t="shared" si="2"/>
        <v>0</v>
      </c>
      <c r="M52" s="20">
        <f t="shared" si="3"/>
        <v>0.8747107438016529</v>
      </c>
      <c r="N52" s="19">
        <f t="shared" si="4"/>
        <v>25</v>
      </c>
    </row>
    <row r="53" spans="1:14" ht="12.75">
      <c r="A53" s="1">
        <v>42</v>
      </c>
      <c r="B53" s="2" t="s">
        <v>41</v>
      </c>
      <c r="C53" s="19">
        <v>9</v>
      </c>
      <c r="D53" s="19">
        <f t="shared" si="0"/>
        <v>8</v>
      </c>
      <c r="E53" s="19">
        <v>1</v>
      </c>
      <c r="F53" s="29">
        <v>1</v>
      </c>
      <c r="G53" s="29">
        <f t="shared" si="1"/>
        <v>1</v>
      </c>
      <c r="H53" s="29">
        <v>0</v>
      </c>
      <c r="I53" s="20">
        <f>(D53+2*E53+G53+2*H53)/'П 1'!C50</f>
        <v>0.36794354838709675</v>
      </c>
      <c r="J53" s="19">
        <v>1</v>
      </c>
      <c r="K53" s="19">
        <v>1</v>
      </c>
      <c r="L53" s="20">
        <f t="shared" si="2"/>
        <v>1</v>
      </c>
      <c r="M53" s="20">
        <f t="shared" si="3"/>
        <v>0.09566532258064515</v>
      </c>
      <c r="N53" s="19">
        <f t="shared" si="4"/>
        <v>80</v>
      </c>
    </row>
    <row r="54" spans="1:14" ht="12.75">
      <c r="A54" s="1">
        <v>43</v>
      </c>
      <c r="B54" s="2" t="s">
        <v>42</v>
      </c>
      <c r="C54" s="19">
        <v>5</v>
      </c>
      <c r="D54" s="19">
        <f t="shared" si="0"/>
        <v>2</v>
      </c>
      <c r="E54" s="19">
        <v>3</v>
      </c>
      <c r="F54" s="29">
        <v>0</v>
      </c>
      <c r="G54" s="29">
        <f t="shared" si="1"/>
        <v>0</v>
      </c>
      <c r="H54" s="29">
        <v>0</v>
      </c>
      <c r="I54" s="20">
        <f>(D54+2*E54+G54+2*H54)/'П 1'!C51</f>
        <v>0.6666666666666666</v>
      </c>
      <c r="J54" s="19">
        <v>1</v>
      </c>
      <c r="K54" s="19">
        <v>0</v>
      </c>
      <c r="L54" s="20">
        <f t="shared" si="2"/>
        <v>0</v>
      </c>
      <c r="M54" s="20">
        <f t="shared" si="3"/>
        <v>0.84</v>
      </c>
      <c r="N54" s="19">
        <f t="shared" si="4"/>
        <v>28</v>
      </c>
    </row>
    <row r="55" spans="1:14" ht="12.75">
      <c r="A55" s="1">
        <v>44</v>
      </c>
      <c r="B55" s="2" t="s">
        <v>43</v>
      </c>
      <c r="C55" s="19">
        <v>10</v>
      </c>
      <c r="D55" s="19">
        <f t="shared" si="0"/>
        <v>8</v>
      </c>
      <c r="E55" s="19">
        <v>2</v>
      </c>
      <c r="F55" s="29">
        <v>32</v>
      </c>
      <c r="G55" s="29">
        <f t="shared" si="1"/>
        <v>29</v>
      </c>
      <c r="H55" s="29">
        <v>3</v>
      </c>
      <c r="I55" s="20">
        <f>(D55+2*E55+G55+2*H55)/'П 1'!C52</f>
        <v>0.8392857142857143</v>
      </c>
      <c r="J55" s="19">
        <v>22</v>
      </c>
      <c r="K55" s="19">
        <v>0</v>
      </c>
      <c r="L55" s="20">
        <f t="shared" si="2"/>
        <v>0</v>
      </c>
      <c r="M55" s="20">
        <f t="shared" si="3"/>
        <v>1.0575</v>
      </c>
      <c r="N55" s="19">
        <f t="shared" si="4"/>
        <v>19</v>
      </c>
    </row>
    <row r="56" spans="1:14" ht="12.75">
      <c r="A56" s="1">
        <v>45</v>
      </c>
      <c r="B56" s="2" t="s">
        <v>44</v>
      </c>
      <c r="C56" s="19">
        <v>4</v>
      </c>
      <c r="D56" s="19">
        <f t="shared" si="0"/>
        <v>3</v>
      </c>
      <c r="E56" s="19">
        <v>1</v>
      </c>
      <c r="F56" s="29">
        <v>0</v>
      </c>
      <c r="G56" s="29">
        <f t="shared" si="1"/>
        <v>0</v>
      </c>
      <c r="H56" s="29">
        <v>0</v>
      </c>
      <c r="I56" s="20">
        <f>(D56+2*E56+G56+2*H56)/'П 1'!C53</f>
        <v>0.2631578947368421</v>
      </c>
      <c r="J56" s="19">
        <v>6</v>
      </c>
      <c r="K56" s="19">
        <v>1</v>
      </c>
      <c r="L56" s="20">
        <f t="shared" si="2"/>
        <v>0.16666666666666666</v>
      </c>
      <c r="M56" s="20">
        <f t="shared" si="3"/>
        <v>0.287719298245614</v>
      </c>
      <c r="N56" s="19">
        <f t="shared" si="4"/>
        <v>76</v>
      </c>
    </row>
    <row r="57" spans="1:14" ht="12.75">
      <c r="A57" s="1">
        <v>46</v>
      </c>
      <c r="B57" s="2" t="s">
        <v>45</v>
      </c>
      <c r="C57" s="19">
        <v>23</v>
      </c>
      <c r="D57" s="19">
        <f t="shared" si="0"/>
        <v>20</v>
      </c>
      <c r="E57" s="19">
        <v>3</v>
      </c>
      <c r="F57" s="29">
        <v>1</v>
      </c>
      <c r="G57" s="29">
        <f t="shared" si="1"/>
        <v>1</v>
      </c>
      <c r="H57" s="29">
        <v>0</v>
      </c>
      <c r="I57" s="20">
        <f>(D57+2*E57+G57+2*H57)/'П 1'!C54</f>
        <v>0.5294117647058824</v>
      </c>
      <c r="J57" s="19">
        <v>33</v>
      </c>
      <c r="K57" s="19">
        <v>15</v>
      </c>
      <c r="L57" s="20">
        <f t="shared" si="2"/>
        <v>0.45454545454545453</v>
      </c>
      <c r="M57" s="20">
        <f t="shared" si="3"/>
        <v>0.4264171122994652</v>
      </c>
      <c r="N57" s="19">
        <f t="shared" si="4"/>
        <v>64</v>
      </c>
    </row>
    <row r="58" spans="1:14" ht="12.75">
      <c r="A58" s="1">
        <v>47</v>
      </c>
      <c r="B58" s="2" t="s">
        <v>46</v>
      </c>
      <c r="C58" s="19">
        <v>15</v>
      </c>
      <c r="D58" s="19">
        <f t="shared" si="0"/>
        <v>11</v>
      </c>
      <c r="E58" s="19">
        <v>4</v>
      </c>
      <c r="F58" s="29">
        <v>5</v>
      </c>
      <c r="G58" s="29">
        <f t="shared" si="1"/>
        <v>5</v>
      </c>
      <c r="H58" s="29">
        <v>0</v>
      </c>
      <c r="I58" s="20">
        <f>(D58+2*E58+G58+2*H58)/'П 1'!C55</f>
        <v>0.5714285714285714</v>
      </c>
      <c r="J58" s="19">
        <v>14</v>
      </c>
      <c r="K58" s="19">
        <v>0</v>
      </c>
      <c r="L58" s="20">
        <f t="shared" si="2"/>
        <v>0</v>
      </c>
      <c r="M58" s="20">
        <f t="shared" si="3"/>
        <v>0.72</v>
      </c>
      <c r="N58" s="19">
        <f t="shared" si="4"/>
        <v>35</v>
      </c>
    </row>
    <row r="59" spans="1:14" ht="12.75">
      <c r="A59" s="1">
        <v>48</v>
      </c>
      <c r="B59" s="2" t="s">
        <v>47</v>
      </c>
      <c r="C59" s="19">
        <v>10</v>
      </c>
      <c r="D59" s="19">
        <f t="shared" si="0"/>
        <v>4</v>
      </c>
      <c r="E59" s="19">
        <v>6</v>
      </c>
      <c r="F59" s="29">
        <v>2</v>
      </c>
      <c r="G59" s="29">
        <f t="shared" si="1"/>
        <v>2</v>
      </c>
      <c r="H59" s="29">
        <v>0</v>
      </c>
      <c r="I59" s="20">
        <f>(D59+2*E59+G59+2*H59)/'П 1'!C56</f>
        <v>0.47368421052631576</v>
      </c>
      <c r="J59" s="19">
        <v>8</v>
      </c>
      <c r="K59" s="19">
        <v>0</v>
      </c>
      <c r="L59" s="20">
        <f t="shared" si="2"/>
        <v>0</v>
      </c>
      <c r="M59" s="20">
        <f t="shared" si="3"/>
        <v>0.5968421052631578</v>
      </c>
      <c r="N59" s="19">
        <f t="shared" si="4"/>
        <v>48</v>
      </c>
    </row>
    <row r="60" spans="1:14" ht="12.75">
      <c r="A60" s="1">
        <v>49</v>
      </c>
      <c r="B60" s="2" t="s">
        <v>48</v>
      </c>
      <c r="C60" s="19">
        <v>12</v>
      </c>
      <c r="D60" s="19">
        <f t="shared" si="0"/>
        <v>11</v>
      </c>
      <c r="E60" s="19">
        <v>1</v>
      </c>
      <c r="F60" s="29">
        <v>0</v>
      </c>
      <c r="G60" s="29">
        <f t="shared" si="1"/>
        <v>0</v>
      </c>
      <c r="H60" s="29">
        <v>0</v>
      </c>
      <c r="I60" s="20">
        <f>(D60+2*E60+G60+2*H60)/'П 1'!C57</f>
        <v>0.5652173913043478</v>
      </c>
      <c r="J60" s="19">
        <v>5</v>
      </c>
      <c r="K60" s="19">
        <v>1</v>
      </c>
      <c r="L60" s="20">
        <f t="shared" si="2"/>
        <v>0.2</v>
      </c>
      <c r="M60" s="20">
        <f t="shared" si="3"/>
        <v>0.5991304347826086</v>
      </c>
      <c r="N60" s="19">
        <f t="shared" si="4"/>
        <v>47</v>
      </c>
    </row>
    <row r="61" spans="1:14" ht="12.75">
      <c r="A61" s="1">
        <v>50</v>
      </c>
      <c r="B61" s="2" t="s">
        <v>49</v>
      </c>
      <c r="C61" s="19">
        <v>15</v>
      </c>
      <c r="D61" s="19">
        <f t="shared" si="0"/>
        <v>11</v>
      </c>
      <c r="E61" s="19">
        <v>4</v>
      </c>
      <c r="F61" s="29">
        <v>1</v>
      </c>
      <c r="G61" s="29">
        <f t="shared" si="1"/>
        <v>0</v>
      </c>
      <c r="H61" s="29">
        <v>1</v>
      </c>
      <c r="I61" s="20">
        <f>(D61+2*E61+G61+2*H61)/'П 1'!C58</f>
        <v>0.875</v>
      </c>
      <c r="J61" s="19">
        <v>8</v>
      </c>
      <c r="K61" s="19">
        <v>0</v>
      </c>
      <c r="L61" s="20">
        <f t="shared" si="2"/>
        <v>0</v>
      </c>
      <c r="M61" s="20">
        <f t="shared" si="3"/>
        <v>1.1025</v>
      </c>
      <c r="N61" s="19">
        <f t="shared" si="4"/>
        <v>17</v>
      </c>
    </row>
    <row r="62" spans="1:14" ht="12.75">
      <c r="A62" s="1">
        <v>51</v>
      </c>
      <c r="B62" s="2" t="s">
        <v>50</v>
      </c>
      <c r="C62" s="19">
        <v>23</v>
      </c>
      <c r="D62" s="19">
        <f t="shared" si="0"/>
        <v>14</v>
      </c>
      <c r="E62" s="19">
        <v>9</v>
      </c>
      <c r="F62" s="29">
        <v>2</v>
      </c>
      <c r="G62" s="29">
        <f t="shared" si="1"/>
        <v>1</v>
      </c>
      <c r="H62" s="29">
        <v>1</v>
      </c>
      <c r="I62" s="20">
        <f>(D62+2*E62+G62+2*H62)/'П 1'!C59</f>
        <v>0.7777777777777778</v>
      </c>
      <c r="J62" s="19">
        <v>20</v>
      </c>
      <c r="K62" s="19">
        <v>3</v>
      </c>
      <c r="L62" s="20">
        <f t="shared" si="2"/>
        <v>0.15</v>
      </c>
      <c r="M62" s="20">
        <f t="shared" si="3"/>
        <v>0.8633333333333334</v>
      </c>
      <c r="N62" s="19">
        <f t="shared" si="4"/>
        <v>27</v>
      </c>
    </row>
    <row r="63" spans="1:14" ht="12.75">
      <c r="A63" s="1">
        <v>52</v>
      </c>
      <c r="B63" s="2" t="s">
        <v>51</v>
      </c>
      <c r="C63" s="19">
        <v>6</v>
      </c>
      <c r="D63" s="19">
        <f t="shared" si="0"/>
        <v>5</v>
      </c>
      <c r="E63" s="19">
        <v>1</v>
      </c>
      <c r="F63" s="29">
        <v>4</v>
      </c>
      <c r="G63" s="29">
        <f t="shared" si="1"/>
        <v>3</v>
      </c>
      <c r="H63" s="29">
        <v>1</v>
      </c>
      <c r="I63" s="20">
        <f>(D63+2*E63+G63+2*H63)/'П 1'!C60</f>
        <v>0.32286598850066345</v>
      </c>
      <c r="J63" s="19">
        <v>5</v>
      </c>
      <c r="K63" s="19">
        <v>2</v>
      </c>
      <c r="L63" s="20">
        <f t="shared" si="2"/>
        <v>0.4</v>
      </c>
      <c r="M63" s="20">
        <f t="shared" si="3"/>
        <v>0.27766475011057057</v>
      </c>
      <c r="N63" s="19">
        <f t="shared" si="4"/>
        <v>77</v>
      </c>
    </row>
    <row r="64" spans="1:14" ht="12.75">
      <c r="A64" s="1">
        <v>53</v>
      </c>
      <c r="B64" s="2" t="s">
        <v>52</v>
      </c>
      <c r="C64" s="19">
        <v>4</v>
      </c>
      <c r="D64" s="19">
        <f t="shared" si="0"/>
        <v>2</v>
      </c>
      <c r="E64" s="19">
        <v>2</v>
      </c>
      <c r="F64" s="29">
        <v>1</v>
      </c>
      <c r="G64" s="29">
        <f t="shared" si="1"/>
        <v>1</v>
      </c>
      <c r="H64" s="29">
        <v>0</v>
      </c>
      <c r="I64" s="20">
        <f>(D64+2*E64+G64+2*H64)/'П 1'!C61</f>
        <v>0.3888888888888889</v>
      </c>
      <c r="J64" s="19">
        <v>3</v>
      </c>
      <c r="K64" s="19">
        <v>1</v>
      </c>
      <c r="L64" s="20">
        <f t="shared" si="2"/>
        <v>0.3333333333333333</v>
      </c>
      <c r="M64" s="20">
        <f t="shared" si="3"/>
        <v>0.3603703703703704</v>
      </c>
      <c r="N64" s="19">
        <f t="shared" si="4"/>
        <v>70</v>
      </c>
    </row>
    <row r="65" spans="1:14" ht="12.75">
      <c r="A65" s="1">
        <v>54</v>
      </c>
      <c r="B65" s="2" t="s">
        <v>53</v>
      </c>
      <c r="C65" s="19">
        <v>103</v>
      </c>
      <c r="D65" s="19">
        <f t="shared" si="0"/>
        <v>87</v>
      </c>
      <c r="E65" s="19">
        <v>16</v>
      </c>
      <c r="F65" s="29">
        <v>0</v>
      </c>
      <c r="G65" s="29">
        <f t="shared" si="1"/>
        <v>0</v>
      </c>
      <c r="H65" s="29">
        <v>0</v>
      </c>
      <c r="I65" s="20">
        <f>(D65+2*E65+G65+2*H65)/'П 1'!C62</f>
        <v>2.0517241379310347</v>
      </c>
      <c r="J65" s="19">
        <v>85</v>
      </c>
      <c r="K65" s="19">
        <v>4</v>
      </c>
      <c r="L65" s="20">
        <f t="shared" si="2"/>
        <v>0.047058823529411764</v>
      </c>
      <c r="M65" s="20">
        <f t="shared" si="3"/>
        <v>2.4886206896551726</v>
      </c>
      <c r="N65" s="19">
        <f t="shared" si="4"/>
        <v>3</v>
      </c>
    </row>
    <row r="66" spans="1:14" ht="12.75">
      <c r="A66" s="1">
        <v>55</v>
      </c>
      <c r="B66" s="2" t="s">
        <v>54</v>
      </c>
      <c r="C66" s="19">
        <v>7</v>
      </c>
      <c r="D66" s="19">
        <f t="shared" si="0"/>
        <v>6</v>
      </c>
      <c r="E66" s="19">
        <v>1</v>
      </c>
      <c r="F66" s="29">
        <v>0</v>
      </c>
      <c r="G66" s="29">
        <f t="shared" si="1"/>
        <v>0</v>
      </c>
      <c r="H66" s="29">
        <v>0</v>
      </c>
      <c r="I66" s="20">
        <f>(D66+2*E66+G66+2*H66)/'П 1'!C63</f>
        <v>0.3333333333333333</v>
      </c>
      <c r="J66" s="19">
        <v>4</v>
      </c>
      <c r="K66" s="19">
        <v>0</v>
      </c>
      <c r="L66" s="20">
        <f t="shared" si="2"/>
        <v>0</v>
      </c>
      <c r="M66" s="20">
        <f t="shared" si="3"/>
        <v>0.42</v>
      </c>
      <c r="N66" s="19">
        <f t="shared" si="4"/>
        <v>65</v>
      </c>
    </row>
    <row r="67" spans="1:14" ht="12.75">
      <c r="A67" s="1">
        <v>56</v>
      </c>
      <c r="B67" s="2" t="s">
        <v>55</v>
      </c>
      <c r="C67" s="19">
        <v>27</v>
      </c>
      <c r="D67" s="19">
        <f t="shared" si="0"/>
        <v>18</v>
      </c>
      <c r="E67" s="19">
        <v>9</v>
      </c>
      <c r="F67" s="29">
        <v>2</v>
      </c>
      <c r="G67" s="29">
        <f t="shared" si="1"/>
        <v>2</v>
      </c>
      <c r="H67" s="29">
        <v>0</v>
      </c>
      <c r="I67" s="20">
        <f>(D67+2*E67+G67+2*H67)/'П 1'!C64</f>
        <v>0.76</v>
      </c>
      <c r="J67" s="19">
        <v>19</v>
      </c>
      <c r="K67" s="19">
        <v>6</v>
      </c>
      <c r="L67" s="20">
        <f t="shared" si="2"/>
        <v>0.3157894736842105</v>
      </c>
      <c r="M67" s="20">
        <f t="shared" si="3"/>
        <v>0.7176</v>
      </c>
      <c r="N67" s="19">
        <f t="shared" si="4"/>
        <v>36</v>
      </c>
    </row>
    <row r="68" spans="1:14" ht="12.75">
      <c r="A68" s="1">
        <v>57</v>
      </c>
      <c r="B68" s="2" t="s">
        <v>56</v>
      </c>
      <c r="C68" s="19">
        <v>23</v>
      </c>
      <c r="D68" s="19">
        <f t="shared" si="0"/>
        <v>7</v>
      </c>
      <c r="E68" s="19">
        <v>16</v>
      </c>
      <c r="F68" s="29">
        <v>8</v>
      </c>
      <c r="G68" s="29">
        <f t="shared" si="1"/>
        <v>3</v>
      </c>
      <c r="H68" s="29">
        <v>5</v>
      </c>
      <c r="I68" s="20">
        <f>(D68+2*E68+G68+2*H68)/'П 1'!C65</f>
        <v>0.5875706214689266</v>
      </c>
      <c r="J68" s="19">
        <v>20</v>
      </c>
      <c r="K68" s="19">
        <v>1</v>
      </c>
      <c r="L68" s="20">
        <f t="shared" si="2"/>
        <v>0.05</v>
      </c>
      <c r="M68" s="20">
        <f t="shared" si="3"/>
        <v>0.7109604519774011</v>
      </c>
      <c r="N68" s="19">
        <f t="shared" si="4"/>
        <v>37</v>
      </c>
    </row>
    <row r="69" spans="1:14" ht="12.75">
      <c r="A69" s="1">
        <v>58</v>
      </c>
      <c r="B69" s="2" t="s">
        <v>57</v>
      </c>
      <c r="C69" s="19">
        <v>9</v>
      </c>
      <c r="D69" s="19">
        <f t="shared" si="0"/>
        <v>3</v>
      </c>
      <c r="E69" s="19">
        <v>6</v>
      </c>
      <c r="F69" s="29">
        <v>4</v>
      </c>
      <c r="G69" s="29">
        <f t="shared" si="1"/>
        <v>0</v>
      </c>
      <c r="H69" s="29">
        <v>4</v>
      </c>
      <c r="I69" s="20">
        <f>(D69+2*E69+G69+2*H69)/'П 1'!C66</f>
        <v>0.5897435897435898</v>
      </c>
      <c r="J69" s="19">
        <v>7</v>
      </c>
      <c r="K69" s="19">
        <v>0</v>
      </c>
      <c r="L69" s="20">
        <f t="shared" si="2"/>
        <v>0</v>
      </c>
      <c r="M69" s="20">
        <f t="shared" si="3"/>
        <v>0.7430769230769231</v>
      </c>
      <c r="N69" s="19">
        <f t="shared" si="4"/>
        <v>33</v>
      </c>
    </row>
    <row r="70" spans="1:14" ht="12.75">
      <c r="A70" s="1">
        <v>59</v>
      </c>
      <c r="B70" s="2" t="s">
        <v>58</v>
      </c>
      <c r="C70" s="19">
        <v>7</v>
      </c>
      <c r="D70" s="19">
        <f t="shared" si="0"/>
        <v>6</v>
      </c>
      <c r="E70" s="19">
        <v>1</v>
      </c>
      <c r="F70" s="29">
        <v>0</v>
      </c>
      <c r="G70" s="29">
        <f t="shared" si="1"/>
        <v>0</v>
      </c>
      <c r="H70" s="29">
        <v>0</v>
      </c>
      <c r="I70" s="20">
        <f>(D70+2*E70+G70+2*H70)/'П 1'!C67</f>
        <v>0.4403559040868647</v>
      </c>
      <c r="J70" s="19">
        <v>9</v>
      </c>
      <c r="K70" s="19">
        <v>0</v>
      </c>
      <c r="L70" s="20">
        <f t="shared" si="2"/>
        <v>0</v>
      </c>
      <c r="M70" s="20">
        <f t="shared" si="3"/>
        <v>0.5548484391494495</v>
      </c>
      <c r="N70" s="19">
        <f t="shared" si="4"/>
        <v>53</v>
      </c>
    </row>
    <row r="71" spans="1:14" ht="12.75">
      <c r="A71" s="1">
        <v>60</v>
      </c>
      <c r="B71" s="2" t="s">
        <v>59</v>
      </c>
      <c r="C71" s="19">
        <v>16</v>
      </c>
      <c r="D71" s="19">
        <f t="shared" si="0"/>
        <v>13</v>
      </c>
      <c r="E71" s="19">
        <v>3</v>
      </c>
      <c r="F71" s="29">
        <v>10</v>
      </c>
      <c r="G71" s="29">
        <f t="shared" si="1"/>
        <v>9</v>
      </c>
      <c r="H71" s="29">
        <v>1</v>
      </c>
      <c r="I71" s="20">
        <f>(D71+2*E71+G71+2*H71)/'П 1'!C68</f>
        <v>0.4838709677419355</v>
      </c>
      <c r="J71" s="19">
        <v>28</v>
      </c>
      <c r="K71" s="19">
        <v>2</v>
      </c>
      <c r="L71" s="20">
        <f t="shared" si="2"/>
        <v>0.07142857142857142</v>
      </c>
      <c r="M71" s="20">
        <f t="shared" si="3"/>
        <v>0.5751152073732719</v>
      </c>
      <c r="N71" s="19">
        <f t="shared" si="4"/>
        <v>50</v>
      </c>
    </row>
    <row r="72" spans="1:14" ht="12.75">
      <c r="A72" s="1">
        <v>61</v>
      </c>
      <c r="B72" s="2" t="s">
        <v>60</v>
      </c>
      <c r="C72" s="19">
        <v>5</v>
      </c>
      <c r="D72" s="19">
        <f t="shared" si="0"/>
        <v>4</v>
      </c>
      <c r="E72" s="19">
        <v>1</v>
      </c>
      <c r="F72" s="29">
        <v>1</v>
      </c>
      <c r="G72" s="29">
        <f t="shared" si="1"/>
        <v>1</v>
      </c>
      <c r="H72" s="29">
        <v>0</v>
      </c>
      <c r="I72" s="20">
        <f>(D72+2*E72+G72+2*H72)/'П 1'!C69</f>
        <v>0.3684210526315789</v>
      </c>
      <c r="J72" s="19">
        <v>8</v>
      </c>
      <c r="K72" s="19">
        <v>0</v>
      </c>
      <c r="L72" s="20">
        <f t="shared" si="2"/>
        <v>0</v>
      </c>
      <c r="M72" s="20">
        <f t="shared" si="3"/>
        <v>0.46421052631578946</v>
      </c>
      <c r="N72" s="19">
        <f t="shared" si="4"/>
        <v>59</v>
      </c>
    </row>
    <row r="73" spans="1:14" ht="12.75">
      <c r="A73" s="1">
        <v>62</v>
      </c>
      <c r="B73" s="2" t="s">
        <v>61</v>
      </c>
      <c r="C73" s="19">
        <v>15</v>
      </c>
      <c r="D73" s="19">
        <f t="shared" si="0"/>
        <v>15</v>
      </c>
      <c r="E73" s="19"/>
      <c r="F73" s="29">
        <v>0</v>
      </c>
      <c r="G73" s="29">
        <f t="shared" si="1"/>
        <v>0</v>
      </c>
      <c r="H73" s="29">
        <v>0</v>
      </c>
      <c r="I73" s="20">
        <f>(D73+2*E73+G73+2*H73)/'П 1'!C70</f>
        <v>0.6</v>
      </c>
      <c r="J73" s="19">
        <v>5</v>
      </c>
      <c r="K73" s="19">
        <v>0</v>
      </c>
      <c r="L73" s="20">
        <f t="shared" si="2"/>
        <v>0</v>
      </c>
      <c r="M73" s="20">
        <f t="shared" si="3"/>
        <v>0.756</v>
      </c>
      <c r="N73" s="19">
        <f t="shared" si="4"/>
        <v>32</v>
      </c>
    </row>
    <row r="74" spans="1:14" ht="12.75">
      <c r="A74" s="1">
        <v>63</v>
      </c>
      <c r="B74" s="2" t="s">
        <v>62</v>
      </c>
      <c r="C74" s="19">
        <v>15</v>
      </c>
      <c r="D74" s="19">
        <f t="shared" si="0"/>
        <v>9</v>
      </c>
      <c r="E74" s="19">
        <v>6</v>
      </c>
      <c r="F74" s="29">
        <v>2</v>
      </c>
      <c r="G74" s="29">
        <f t="shared" si="1"/>
        <v>2</v>
      </c>
      <c r="H74" s="29">
        <v>0</v>
      </c>
      <c r="I74" s="20">
        <f>(D74+2*E74+G74+2*H74)/'П 1'!C71</f>
        <v>0.5609756097560976</v>
      </c>
      <c r="J74" s="19">
        <v>15</v>
      </c>
      <c r="K74" s="19">
        <v>4</v>
      </c>
      <c r="L74" s="20">
        <f t="shared" si="2"/>
        <v>0.26666666666666666</v>
      </c>
      <c r="M74" s="20">
        <f t="shared" si="3"/>
        <v>0.5572357723577237</v>
      </c>
      <c r="N74" s="19">
        <f t="shared" si="4"/>
        <v>52</v>
      </c>
    </row>
    <row r="75" spans="1:14" ht="12.75">
      <c r="A75" s="1">
        <v>64</v>
      </c>
      <c r="B75" s="2" t="s">
        <v>63</v>
      </c>
      <c r="C75" s="19">
        <v>11</v>
      </c>
      <c r="D75" s="19">
        <f t="shared" si="0"/>
        <v>9</v>
      </c>
      <c r="E75" s="19">
        <v>2</v>
      </c>
      <c r="F75" s="29">
        <v>1</v>
      </c>
      <c r="G75" s="29">
        <f t="shared" si="1"/>
        <v>1</v>
      </c>
      <c r="H75" s="29">
        <v>0</v>
      </c>
      <c r="I75" s="20">
        <f>(D75+2*E75+G75+2*H75)/'П 1'!C72</f>
        <v>0.56</v>
      </c>
      <c r="J75" s="19">
        <v>6</v>
      </c>
      <c r="K75" s="19">
        <v>0</v>
      </c>
      <c r="L75" s="20">
        <f t="shared" si="2"/>
        <v>0</v>
      </c>
      <c r="M75" s="20">
        <f t="shared" si="3"/>
        <v>0.7056000000000001</v>
      </c>
      <c r="N75" s="19">
        <f t="shared" si="4"/>
        <v>38</v>
      </c>
    </row>
    <row r="76" spans="1:14" ht="12.75">
      <c r="A76" s="1">
        <v>65</v>
      </c>
      <c r="B76" s="2" t="s">
        <v>64</v>
      </c>
      <c r="C76" s="19">
        <v>40</v>
      </c>
      <c r="D76" s="19">
        <f t="shared" si="0"/>
        <v>27</v>
      </c>
      <c r="E76" s="19">
        <v>13</v>
      </c>
      <c r="F76" s="29">
        <v>3</v>
      </c>
      <c r="G76" s="29">
        <f t="shared" si="1"/>
        <v>3</v>
      </c>
      <c r="H76" s="29">
        <v>0</v>
      </c>
      <c r="I76" s="20">
        <f>(D76+2*E76+G76+2*H76)/'П 1'!C73</f>
        <v>0.9911504424778761</v>
      </c>
      <c r="J76" s="19">
        <v>32</v>
      </c>
      <c r="K76" s="19">
        <v>0</v>
      </c>
      <c r="L76" s="20">
        <f t="shared" si="2"/>
        <v>0</v>
      </c>
      <c r="M76" s="20">
        <f t="shared" si="3"/>
        <v>1.248849557522124</v>
      </c>
      <c r="N76" s="19">
        <f t="shared" si="4"/>
        <v>14</v>
      </c>
    </row>
    <row r="77" spans="1:14" ht="12.75">
      <c r="A77" s="1">
        <v>66</v>
      </c>
      <c r="B77" s="2" t="s">
        <v>65</v>
      </c>
      <c r="C77" s="19">
        <v>13</v>
      </c>
      <c r="D77" s="19">
        <f aca="true" t="shared" si="5" ref="D77:D93">C77-E77</f>
        <v>10</v>
      </c>
      <c r="E77" s="19">
        <v>3</v>
      </c>
      <c r="F77" s="29">
        <v>6</v>
      </c>
      <c r="G77" s="29">
        <f aca="true" t="shared" si="6" ref="G77:G93">F77-H77</f>
        <v>3</v>
      </c>
      <c r="H77" s="29">
        <v>3</v>
      </c>
      <c r="I77" s="20">
        <f>(D77+2*E77+G77+2*H77)/'П 1'!C74</f>
        <v>0.7936507936507936</v>
      </c>
      <c r="J77" s="19">
        <v>7</v>
      </c>
      <c r="K77" s="19">
        <v>0</v>
      </c>
      <c r="L77" s="20">
        <f aca="true" t="shared" si="7" ref="L77:L93">IF(J77=0,0,K77/J77)</f>
        <v>0</v>
      </c>
      <c r="M77" s="20">
        <f aca="true" t="shared" si="8" ref="M77:M93">(1.26-L77)*I77</f>
        <v>1</v>
      </c>
      <c r="N77" s="19">
        <f aca="true" t="shared" si="9" ref="N77:N93">IF(I77=0,82,RANK(M77,M$12:M$93,0))</f>
        <v>22</v>
      </c>
    </row>
    <row r="78" spans="1:14" ht="12.75">
      <c r="A78" s="1">
        <v>67</v>
      </c>
      <c r="B78" s="2" t="s">
        <v>66</v>
      </c>
      <c r="C78" s="19">
        <v>10</v>
      </c>
      <c r="D78" s="19">
        <f t="shared" si="5"/>
        <v>7</v>
      </c>
      <c r="E78" s="19">
        <v>3</v>
      </c>
      <c r="F78" s="29">
        <v>4</v>
      </c>
      <c r="G78" s="29">
        <f t="shared" si="6"/>
        <v>4</v>
      </c>
      <c r="H78" s="29">
        <v>0</v>
      </c>
      <c r="I78" s="20">
        <f>(D78+2*E78+G78+2*H78)/'П 1'!C75</f>
        <v>0.53125</v>
      </c>
      <c r="J78" s="19">
        <v>7</v>
      </c>
      <c r="K78" s="19">
        <v>0</v>
      </c>
      <c r="L78" s="20">
        <f t="shared" si="7"/>
        <v>0</v>
      </c>
      <c r="M78" s="20">
        <f t="shared" si="8"/>
        <v>0.669375</v>
      </c>
      <c r="N78" s="19">
        <f t="shared" si="9"/>
        <v>42</v>
      </c>
    </row>
    <row r="79" spans="1:14" ht="12.75">
      <c r="A79" s="1">
        <v>68</v>
      </c>
      <c r="B79" s="2" t="s">
        <v>67</v>
      </c>
      <c r="C79" s="19">
        <v>21</v>
      </c>
      <c r="D79" s="19">
        <f t="shared" si="5"/>
        <v>13</v>
      </c>
      <c r="E79" s="19">
        <v>8</v>
      </c>
      <c r="F79" s="29">
        <v>5</v>
      </c>
      <c r="G79" s="29">
        <f t="shared" si="6"/>
        <v>5</v>
      </c>
      <c r="H79" s="29">
        <v>0</v>
      </c>
      <c r="I79" s="20">
        <f>(D79+2*E79+G79+2*H79)/'П 1'!C76</f>
        <v>0.9714285714285714</v>
      </c>
      <c r="J79" s="19">
        <v>12</v>
      </c>
      <c r="K79" s="19">
        <v>1</v>
      </c>
      <c r="L79" s="20">
        <f t="shared" si="7"/>
        <v>0.08333333333333333</v>
      </c>
      <c r="M79" s="20">
        <f t="shared" si="8"/>
        <v>1.143047619047619</v>
      </c>
      <c r="N79" s="19">
        <f t="shared" si="9"/>
        <v>15</v>
      </c>
    </row>
    <row r="80" spans="1:14" ht="12.75">
      <c r="A80" s="1">
        <v>69</v>
      </c>
      <c r="B80" s="2" t="s">
        <v>68</v>
      </c>
      <c r="C80" s="19">
        <v>8</v>
      </c>
      <c r="D80" s="19">
        <f t="shared" si="5"/>
        <v>7</v>
      </c>
      <c r="E80" s="19">
        <v>1</v>
      </c>
      <c r="F80" s="29">
        <v>0</v>
      </c>
      <c r="G80" s="29">
        <f t="shared" si="6"/>
        <v>0</v>
      </c>
      <c r="H80" s="29">
        <v>0</v>
      </c>
      <c r="I80" s="20">
        <f>(D80+2*E80+G80+2*H80)/'П 1'!C77</f>
        <v>0.75</v>
      </c>
      <c r="J80" s="19">
        <v>9</v>
      </c>
      <c r="K80" s="19">
        <v>3</v>
      </c>
      <c r="L80" s="20">
        <f t="shared" si="7"/>
        <v>0.3333333333333333</v>
      </c>
      <c r="M80" s="20">
        <f t="shared" si="8"/>
        <v>0.6950000000000001</v>
      </c>
      <c r="N80" s="19">
        <f t="shared" si="9"/>
        <v>40</v>
      </c>
    </row>
    <row r="81" spans="1:14" ht="12.75">
      <c r="A81" s="1">
        <v>70</v>
      </c>
      <c r="B81" s="2" t="s">
        <v>69</v>
      </c>
      <c r="C81" s="19">
        <v>9</v>
      </c>
      <c r="D81" s="19">
        <f t="shared" si="5"/>
        <v>7</v>
      </c>
      <c r="E81" s="19">
        <v>2</v>
      </c>
      <c r="F81" s="29">
        <v>0</v>
      </c>
      <c r="G81" s="29">
        <f t="shared" si="6"/>
        <v>0</v>
      </c>
      <c r="H81" s="29">
        <v>0</v>
      </c>
      <c r="I81" s="20">
        <f>(D81+2*E81+G81+2*H81)/'П 1'!C78</f>
        <v>0.3142857142857143</v>
      </c>
      <c r="J81" s="19">
        <v>8</v>
      </c>
      <c r="K81" s="19">
        <v>2</v>
      </c>
      <c r="L81" s="20">
        <f t="shared" si="7"/>
        <v>0.25</v>
      </c>
      <c r="M81" s="20">
        <f t="shared" si="8"/>
        <v>0.31742857142857145</v>
      </c>
      <c r="N81" s="19">
        <f t="shared" si="9"/>
        <v>72</v>
      </c>
    </row>
    <row r="82" spans="1:14" ht="12.75">
      <c r="A82" s="1">
        <v>71</v>
      </c>
      <c r="B82" s="2" t="s">
        <v>70</v>
      </c>
      <c r="C82" s="19">
        <v>12</v>
      </c>
      <c r="D82" s="19">
        <f t="shared" si="5"/>
        <v>7</v>
      </c>
      <c r="E82" s="19">
        <v>5</v>
      </c>
      <c r="F82" s="29">
        <v>0</v>
      </c>
      <c r="G82" s="29">
        <f t="shared" si="6"/>
        <v>0</v>
      </c>
      <c r="H82" s="29">
        <v>0</v>
      </c>
      <c r="I82" s="20">
        <f>(D82+2*E82+G82+2*H82)/'П 1'!C79</f>
        <v>0.4358974358974359</v>
      </c>
      <c r="J82" s="19">
        <v>19</v>
      </c>
      <c r="K82" s="19">
        <v>4</v>
      </c>
      <c r="L82" s="20">
        <f t="shared" si="7"/>
        <v>0.21052631578947367</v>
      </c>
      <c r="M82" s="20">
        <f t="shared" si="8"/>
        <v>0.4574628879892038</v>
      </c>
      <c r="N82" s="19">
        <f t="shared" si="9"/>
        <v>60</v>
      </c>
    </row>
    <row r="83" spans="1:14" ht="12.75">
      <c r="A83" s="1">
        <v>72</v>
      </c>
      <c r="B83" s="2" t="s">
        <v>71</v>
      </c>
      <c r="C83" s="19">
        <v>20</v>
      </c>
      <c r="D83" s="19">
        <f t="shared" si="5"/>
        <v>13</v>
      </c>
      <c r="E83" s="19">
        <v>7</v>
      </c>
      <c r="F83" s="29">
        <v>3</v>
      </c>
      <c r="G83" s="29">
        <f t="shared" si="6"/>
        <v>3</v>
      </c>
      <c r="H83" s="29">
        <v>0</v>
      </c>
      <c r="I83" s="20">
        <f>(D83+2*E83+G83+2*H83)/'П 1'!C80</f>
        <v>1.1111111111111112</v>
      </c>
      <c r="J83" s="19">
        <v>16</v>
      </c>
      <c r="K83" s="19">
        <v>0</v>
      </c>
      <c r="L83" s="20">
        <f t="shared" si="7"/>
        <v>0</v>
      </c>
      <c r="M83" s="20">
        <f t="shared" si="8"/>
        <v>1.4000000000000001</v>
      </c>
      <c r="N83" s="19">
        <f t="shared" si="9"/>
        <v>10</v>
      </c>
    </row>
    <row r="84" spans="1:14" ht="12.75">
      <c r="A84" s="1">
        <v>73</v>
      </c>
      <c r="B84" s="2" t="s">
        <v>72</v>
      </c>
      <c r="C84" s="19">
        <v>15</v>
      </c>
      <c r="D84" s="19">
        <f t="shared" si="5"/>
        <v>12</v>
      </c>
      <c r="E84" s="19">
        <v>3</v>
      </c>
      <c r="F84" s="29">
        <v>2</v>
      </c>
      <c r="G84" s="29">
        <f t="shared" si="6"/>
        <v>2</v>
      </c>
      <c r="H84" s="29">
        <v>0</v>
      </c>
      <c r="I84" s="20">
        <f>(D84+2*E84+G84+2*H84)/'П 1'!C81</f>
        <v>0.49873607979777274</v>
      </c>
      <c r="J84" s="19">
        <v>3</v>
      </c>
      <c r="K84" s="19">
        <v>0</v>
      </c>
      <c r="L84" s="20">
        <f t="shared" si="7"/>
        <v>0</v>
      </c>
      <c r="M84" s="20">
        <f t="shared" si="8"/>
        <v>0.6284074605451937</v>
      </c>
      <c r="N84" s="19">
        <f t="shared" si="9"/>
        <v>44</v>
      </c>
    </row>
    <row r="85" spans="1:14" ht="12.75">
      <c r="A85" s="1">
        <v>74</v>
      </c>
      <c r="B85" s="2" t="s">
        <v>73</v>
      </c>
      <c r="C85" s="19">
        <v>13</v>
      </c>
      <c r="D85" s="19">
        <f t="shared" si="5"/>
        <v>12</v>
      </c>
      <c r="E85" s="19">
        <v>1</v>
      </c>
      <c r="F85" s="29">
        <v>0</v>
      </c>
      <c r="G85" s="29">
        <f t="shared" si="6"/>
        <v>0</v>
      </c>
      <c r="H85" s="29">
        <v>0</v>
      </c>
      <c r="I85" s="20">
        <f>(D85+2*E85+G85+2*H85)/'П 1'!C82</f>
        <v>0.7952069716775599</v>
      </c>
      <c r="J85" s="19">
        <v>6</v>
      </c>
      <c r="K85" s="19">
        <v>0</v>
      </c>
      <c r="L85" s="20">
        <f t="shared" si="7"/>
        <v>0</v>
      </c>
      <c r="M85" s="20">
        <f t="shared" si="8"/>
        <v>1.0019607843137255</v>
      </c>
      <c r="N85" s="19">
        <f t="shared" si="9"/>
        <v>21</v>
      </c>
    </row>
    <row r="86" spans="1:14" ht="12.75">
      <c r="A86" s="1">
        <v>75</v>
      </c>
      <c r="B86" s="2" t="s">
        <v>74</v>
      </c>
      <c r="C86" s="19">
        <v>9</v>
      </c>
      <c r="D86" s="19">
        <f t="shared" si="5"/>
        <v>7</v>
      </c>
      <c r="E86" s="19">
        <v>2</v>
      </c>
      <c r="F86" s="29">
        <v>0</v>
      </c>
      <c r="G86" s="29">
        <f t="shared" si="6"/>
        <v>0</v>
      </c>
      <c r="H86" s="29">
        <v>0</v>
      </c>
      <c r="I86" s="20">
        <f>(D86+2*E86+G86+2*H86)/'П 1'!C83</f>
        <v>0.42608511089886447</v>
      </c>
      <c r="J86" s="19">
        <v>16</v>
      </c>
      <c r="K86" s="19">
        <v>0</v>
      </c>
      <c r="L86" s="20">
        <f t="shared" si="7"/>
        <v>0</v>
      </c>
      <c r="M86" s="20">
        <f t="shared" si="8"/>
        <v>0.5368672397325692</v>
      </c>
      <c r="N86" s="19">
        <f t="shared" si="9"/>
        <v>54</v>
      </c>
    </row>
    <row r="87" spans="1:14" ht="12.75">
      <c r="A87" s="1">
        <v>76</v>
      </c>
      <c r="B87" s="2" t="s">
        <v>75</v>
      </c>
      <c r="C87" s="19">
        <v>66</v>
      </c>
      <c r="D87" s="19">
        <f t="shared" si="5"/>
        <v>41</v>
      </c>
      <c r="E87" s="19">
        <v>25</v>
      </c>
      <c r="F87" s="29">
        <v>4</v>
      </c>
      <c r="G87" s="29">
        <f t="shared" si="6"/>
        <v>4</v>
      </c>
      <c r="H87" s="29">
        <v>0</v>
      </c>
      <c r="I87" s="20">
        <f>(D87+2*E87+G87+2*H87)/'П 1'!C84</f>
        <v>1.8627450980392157</v>
      </c>
      <c r="J87" s="19">
        <v>39</v>
      </c>
      <c r="K87" s="19">
        <v>2</v>
      </c>
      <c r="L87" s="20">
        <f t="shared" si="7"/>
        <v>0.05128205128205128</v>
      </c>
      <c r="M87" s="20">
        <f t="shared" si="8"/>
        <v>2.251533433886375</v>
      </c>
      <c r="N87" s="19">
        <f t="shared" si="9"/>
        <v>4</v>
      </c>
    </row>
    <row r="88" spans="1:14" ht="12.75">
      <c r="A88" s="1">
        <v>77</v>
      </c>
      <c r="B88" s="2" t="s">
        <v>76</v>
      </c>
      <c r="C88" s="19">
        <v>2</v>
      </c>
      <c r="D88" s="19">
        <f t="shared" si="5"/>
        <v>1</v>
      </c>
      <c r="E88" s="19">
        <v>1</v>
      </c>
      <c r="F88" s="29">
        <v>0</v>
      </c>
      <c r="G88" s="29">
        <f t="shared" si="6"/>
        <v>0</v>
      </c>
      <c r="H88" s="29">
        <v>0</v>
      </c>
      <c r="I88" s="20">
        <f>(D88+2*E88+G88+2*H88)/'П 1'!C85</f>
        <v>0.25</v>
      </c>
      <c r="J88" s="19">
        <v>1</v>
      </c>
      <c r="K88" s="19">
        <v>0</v>
      </c>
      <c r="L88" s="20">
        <f t="shared" si="7"/>
        <v>0</v>
      </c>
      <c r="M88" s="20">
        <f t="shared" si="8"/>
        <v>0.315</v>
      </c>
      <c r="N88" s="19">
        <f t="shared" si="9"/>
        <v>73</v>
      </c>
    </row>
    <row r="89" spans="1:14" ht="12.75">
      <c r="A89" s="1">
        <v>78</v>
      </c>
      <c r="B89" s="2" t="s">
        <v>77</v>
      </c>
      <c r="C89" s="19">
        <v>24</v>
      </c>
      <c r="D89" s="19">
        <f t="shared" si="5"/>
        <v>10</v>
      </c>
      <c r="E89" s="19">
        <v>14</v>
      </c>
      <c r="F89" s="29">
        <v>8</v>
      </c>
      <c r="G89" s="29">
        <f t="shared" si="6"/>
        <v>1</v>
      </c>
      <c r="H89" s="29">
        <v>7</v>
      </c>
      <c r="I89" s="20">
        <f>(D89+2*E89+G89+2*H89)/'П 1'!C86</f>
        <v>2.2083333333333335</v>
      </c>
      <c r="J89" s="19">
        <v>22</v>
      </c>
      <c r="K89" s="19">
        <v>0</v>
      </c>
      <c r="L89" s="20">
        <f t="shared" si="7"/>
        <v>0</v>
      </c>
      <c r="M89" s="20">
        <f t="shared" si="8"/>
        <v>2.7825</v>
      </c>
      <c r="N89" s="19">
        <f t="shared" si="9"/>
        <v>1</v>
      </c>
    </row>
    <row r="90" spans="1:14" ht="12.75">
      <c r="A90" s="1">
        <v>79</v>
      </c>
      <c r="B90" s="2" t="s">
        <v>78</v>
      </c>
      <c r="C90" s="19">
        <v>3</v>
      </c>
      <c r="D90" s="19">
        <f t="shared" si="5"/>
        <v>3</v>
      </c>
      <c r="E90" s="19"/>
      <c r="F90" s="29">
        <v>0</v>
      </c>
      <c r="G90" s="29">
        <f t="shared" si="6"/>
        <v>0</v>
      </c>
      <c r="H90" s="29">
        <v>0</v>
      </c>
      <c r="I90" s="20">
        <f>(D90+2*E90+G90+2*H90)/'П 1'!C87</f>
        <v>0.25</v>
      </c>
      <c r="J90" s="19">
        <v>0</v>
      </c>
      <c r="K90" s="19">
        <v>0</v>
      </c>
      <c r="L90" s="20">
        <f t="shared" si="7"/>
        <v>0</v>
      </c>
      <c r="M90" s="20">
        <f t="shared" si="8"/>
        <v>0.315</v>
      </c>
      <c r="N90" s="19">
        <f t="shared" si="9"/>
        <v>73</v>
      </c>
    </row>
    <row r="91" spans="1:14" ht="12.75">
      <c r="A91" s="1">
        <v>80</v>
      </c>
      <c r="B91" s="2" t="s">
        <v>79</v>
      </c>
      <c r="C91" s="19">
        <v>10</v>
      </c>
      <c r="D91" s="19">
        <f t="shared" si="5"/>
        <v>2</v>
      </c>
      <c r="E91" s="19">
        <v>8</v>
      </c>
      <c r="F91" s="29">
        <v>1</v>
      </c>
      <c r="G91" s="29">
        <f t="shared" si="6"/>
        <v>0</v>
      </c>
      <c r="H91" s="29">
        <v>1</v>
      </c>
      <c r="I91" s="20">
        <f>(D91+2*E91+G91+2*H91)/'П 1'!C88</f>
        <v>0.7135874877810362</v>
      </c>
      <c r="J91" s="19">
        <v>7</v>
      </c>
      <c r="K91" s="19">
        <v>0</v>
      </c>
      <c r="L91" s="20">
        <f t="shared" si="7"/>
        <v>0</v>
      </c>
      <c r="M91" s="20">
        <f t="shared" si="8"/>
        <v>0.8991202346041056</v>
      </c>
      <c r="N91" s="19">
        <f t="shared" si="9"/>
        <v>24</v>
      </c>
    </row>
    <row r="92" spans="1:14" ht="12.75">
      <c r="A92" s="1">
        <v>81</v>
      </c>
      <c r="B92" s="2" t="s">
        <v>80</v>
      </c>
      <c r="C92" s="19">
        <v>8</v>
      </c>
      <c r="D92" s="19">
        <f t="shared" si="5"/>
        <v>5</v>
      </c>
      <c r="E92" s="19">
        <v>3</v>
      </c>
      <c r="F92" s="29">
        <v>1</v>
      </c>
      <c r="G92" s="29">
        <f t="shared" si="6"/>
        <v>1</v>
      </c>
      <c r="H92" s="29">
        <v>0</v>
      </c>
      <c r="I92" s="20">
        <f>(D92+2*E92+G92+2*H92)/'П 1'!C89</f>
        <v>0.6422287390029326</v>
      </c>
      <c r="J92" s="19">
        <v>6</v>
      </c>
      <c r="K92" s="19">
        <v>1</v>
      </c>
      <c r="L92" s="20">
        <f t="shared" si="7"/>
        <v>0.16666666666666666</v>
      </c>
      <c r="M92" s="20">
        <f t="shared" si="8"/>
        <v>0.7021700879765397</v>
      </c>
      <c r="N92" s="19">
        <f t="shared" si="9"/>
        <v>39</v>
      </c>
    </row>
    <row r="93" spans="1:14" ht="12.75">
      <c r="A93" s="1">
        <v>82</v>
      </c>
      <c r="B93" s="2" t="s">
        <v>81</v>
      </c>
      <c r="C93" s="19">
        <v>57</v>
      </c>
      <c r="D93" s="19">
        <f t="shared" si="5"/>
        <v>51</v>
      </c>
      <c r="E93" s="19">
        <v>6</v>
      </c>
      <c r="F93" s="29">
        <v>6</v>
      </c>
      <c r="G93" s="29">
        <f t="shared" si="6"/>
        <v>6</v>
      </c>
      <c r="H93" s="29">
        <v>0</v>
      </c>
      <c r="I93" s="20">
        <f>(D93+2*E93+G93+2*H93)/'П 1'!C90</f>
        <v>2.15625</v>
      </c>
      <c r="J93" s="19">
        <v>25</v>
      </c>
      <c r="K93" s="19">
        <v>2</v>
      </c>
      <c r="L93" s="20">
        <f t="shared" si="7"/>
        <v>0.08</v>
      </c>
      <c r="M93" s="20">
        <f t="shared" si="8"/>
        <v>2.544375</v>
      </c>
      <c r="N93" s="19">
        <f t="shared" si="9"/>
        <v>2</v>
      </c>
    </row>
  </sheetData>
  <sheetProtection/>
  <mergeCells count="1">
    <mergeCell ref="B4:U5"/>
  </mergeCells>
  <printOptions/>
  <pageMargins left="0.3937007874015748" right="0.3937007874015748" top="0.3937007874015748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9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R53" sqref="R53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0.7109375" style="0" customWidth="1"/>
    <col min="4" max="4" width="6.140625" style="0" customWidth="1"/>
    <col min="5" max="5" width="5.421875" style="0" customWidth="1"/>
    <col min="6" max="6" width="4.8515625" style="0" customWidth="1"/>
    <col min="7" max="7" width="4.28125" style="0" customWidth="1"/>
    <col min="8" max="8" width="17.57421875" style="0" customWidth="1"/>
    <col min="9" max="9" width="6.28125" style="0" customWidth="1"/>
    <col min="10" max="10" width="3.421875" style="0" customWidth="1"/>
    <col min="11" max="11" width="3.28125" style="0" customWidth="1"/>
    <col min="12" max="12" width="4.00390625" style="0" customWidth="1"/>
    <col min="13" max="13" width="10.28125" style="0" customWidth="1"/>
    <col min="14" max="14" width="10.140625" style="0" customWidth="1"/>
    <col min="15" max="15" width="10.421875" style="0" customWidth="1"/>
    <col min="16" max="16" width="7.7109375" style="0" customWidth="1"/>
    <col min="17" max="17" width="7.28125" style="0" customWidth="1"/>
    <col min="18" max="18" width="6.28125" style="0" customWidth="1"/>
  </cols>
  <sheetData>
    <row r="1" ht="12.75" hidden="1">
      <c r="N1" t="s">
        <v>258</v>
      </c>
    </row>
    <row r="2" ht="12.75" hidden="1"/>
    <row r="3" ht="12.75" hidden="1"/>
    <row r="4" spans="2:27" ht="19.5" customHeight="1" hidden="1">
      <c r="B4" s="108" t="s">
        <v>259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2:27" ht="17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ht="15">
      <c r="B6" s="80" t="s">
        <v>260</v>
      </c>
    </row>
    <row r="7" ht="12.75" hidden="1"/>
    <row r="8" ht="12.75" hidden="1"/>
    <row r="9" spans="3:17" ht="0.75" customHeight="1">
      <c r="C9" t="s">
        <v>204</v>
      </c>
      <c r="H9" t="s">
        <v>204</v>
      </c>
      <c r="M9" t="s">
        <v>204</v>
      </c>
      <c r="N9" t="s">
        <v>204</v>
      </c>
      <c r="O9" t="s">
        <v>204</v>
      </c>
      <c r="P9" t="s">
        <v>204</v>
      </c>
      <c r="Q9" t="s">
        <v>204</v>
      </c>
    </row>
    <row r="10" spans="1:18" ht="57.75" customHeight="1">
      <c r="A10" s="15"/>
      <c r="B10" s="15"/>
      <c r="C10" s="11" t="s">
        <v>90</v>
      </c>
      <c r="D10" s="11" t="s">
        <v>218</v>
      </c>
      <c r="E10" s="11">
        <v>11</v>
      </c>
      <c r="F10" s="11">
        <v>14</v>
      </c>
      <c r="G10" s="11">
        <v>16</v>
      </c>
      <c r="H10" s="12" t="s">
        <v>261</v>
      </c>
      <c r="I10" s="12" t="s">
        <v>218</v>
      </c>
      <c r="J10" s="11">
        <v>11</v>
      </c>
      <c r="K10" s="11">
        <v>14</v>
      </c>
      <c r="L10" s="11">
        <v>16</v>
      </c>
      <c r="M10" s="13" t="s">
        <v>95</v>
      </c>
      <c r="N10" s="12" t="s">
        <v>98</v>
      </c>
      <c r="O10" s="12" t="s">
        <v>99</v>
      </c>
      <c r="P10" s="14" t="s">
        <v>97</v>
      </c>
      <c r="Q10" s="13" t="s">
        <v>119</v>
      </c>
      <c r="R10" s="13" t="s">
        <v>120</v>
      </c>
    </row>
    <row r="11" spans="1:18" ht="12.75">
      <c r="A11" s="5">
        <v>1</v>
      </c>
      <c r="B11" s="6" t="s">
        <v>0</v>
      </c>
      <c r="C11" s="19">
        <v>29</v>
      </c>
      <c r="D11" s="19">
        <f>C11-E11-F11-G11</f>
        <v>28</v>
      </c>
      <c r="E11" s="19">
        <v>1</v>
      </c>
      <c r="F11" s="19"/>
      <c r="G11" s="19"/>
      <c r="H11" s="29">
        <v>1</v>
      </c>
      <c r="I11" s="29">
        <f>H11-J11-K11-L11</f>
        <v>1</v>
      </c>
      <c r="J11" s="29"/>
      <c r="K11" s="29"/>
      <c r="L11" s="29"/>
      <c r="M11" s="20">
        <f>((D11+I11)+2*(E11+J11)+1.2*(F11+K11)+1.8*(G11+L11))/'П 1'!C9</f>
        <v>2.5833333333333335</v>
      </c>
      <c r="N11" s="19">
        <v>3</v>
      </c>
      <c r="O11" s="19">
        <v>1</v>
      </c>
      <c r="P11" s="20">
        <f>IF(N11=0,0,O11/N11)</f>
        <v>0.3333333333333333</v>
      </c>
      <c r="Q11" s="20">
        <f>(1.26-P11)*M11</f>
        <v>2.393888888888889</v>
      </c>
      <c r="R11" s="19">
        <f>IF(M11=0,82,RANK(Q11,Q$11:Q$92,0))</f>
        <v>3</v>
      </c>
    </row>
    <row r="12" spans="1:18" ht="12.75">
      <c r="A12" s="1">
        <v>2</v>
      </c>
      <c r="B12" s="2" t="s">
        <v>1</v>
      </c>
      <c r="C12" s="19">
        <v>29</v>
      </c>
      <c r="D12" s="19">
        <f aca="true" t="shared" si="0" ref="D12:D75">C12-E12-F12-G12</f>
        <v>29</v>
      </c>
      <c r="E12" s="19"/>
      <c r="F12" s="19"/>
      <c r="G12" s="19"/>
      <c r="H12" s="29">
        <v>0</v>
      </c>
      <c r="I12" s="29">
        <f aca="true" t="shared" si="1" ref="I12:I75">H12-J12-K12-L12</f>
        <v>0</v>
      </c>
      <c r="J12" s="29"/>
      <c r="K12" s="29"/>
      <c r="L12" s="29"/>
      <c r="M12" s="20">
        <f>((D12+I12)+2*(E12+J12)+1.2*(F12+K12)+1.8*(G12+L12))/'П 1'!C10</f>
        <v>0.7435897435897436</v>
      </c>
      <c r="N12" s="19">
        <v>13</v>
      </c>
      <c r="O12" s="19">
        <v>0</v>
      </c>
      <c r="P12" s="20">
        <f aca="true" t="shared" si="2" ref="P12:P75">IF(N12=0,0,O12/N12)</f>
        <v>0</v>
      </c>
      <c r="Q12" s="20">
        <f aca="true" t="shared" si="3" ref="Q12:Q75">(1.26-P12)*M12</f>
        <v>0.936923076923077</v>
      </c>
      <c r="R12" s="19">
        <f aca="true" t="shared" si="4" ref="R12:R75">IF(M12=0,82,RANK(Q12,Q$11:Q$92,0))</f>
        <v>11</v>
      </c>
    </row>
    <row r="13" spans="1:18" ht="26.25">
      <c r="A13" s="1">
        <v>3</v>
      </c>
      <c r="B13" s="2" t="s">
        <v>2</v>
      </c>
      <c r="C13" s="19">
        <v>11</v>
      </c>
      <c r="D13" s="19">
        <f t="shared" si="0"/>
        <v>11</v>
      </c>
      <c r="E13" s="19"/>
      <c r="F13" s="19"/>
      <c r="G13" s="19"/>
      <c r="H13" s="29">
        <v>1</v>
      </c>
      <c r="I13" s="29">
        <f t="shared" si="1"/>
        <v>1</v>
      </c>
      <c r="J13" s="29"/>
      <c r="K13" s="29"/>
      <c r="L13" s="29"/>
      <c r="M13" s="20">
        <f>((D13+I13)+2*(E13+J13)+1.2*(F13+K13)+1.8*(G13+L13))/'П 1'!C11</f>
        <v>0.8571428571428571</v>
      </c>
      <c r="N13" s="19">
        <v>4</v>
      </c>
      <c r="O13" s="19">
        <v>0</v>
      </c>
      <c r="P13" s="20">
        <f t="shared" si="2"/>
        <v>0</v>
      </c>
      <c r="Q13" s="20">
        <f t="shared" si="3"/>
        <v>1.0799999999999998</v>
      </c>
      <c r="R13" s="19">
        <f t="shared" si="4"/>
        <v>7</v>
      </c>
    </row>
    <row r="14" spans="1:18" ht="12.75">
      <c r="A14" s="1">
        <v>4</v>
      </c>
      <c r="B14" s="2" t="s">
        <v>3</v>
      </c>
      <c r="C14" s="19">
        <v>2</v>
      </c>
      <c r="D14" s="19">
        <f t="shared" si="0"/>
        <v>2</v>
      </c>
      <c r="E14" s="19"/>
      <c r="F14" s="19"/>
      <c r="G14" s="19"/>
      <c r="H14" s="29">
        <v>0</v>
      </c>
      <c r="I14" s="29">
        <f t="shared" si="1"/>
        <v>0</v>
      </c>
      <c r="J14" s="29"/>
      <c r="K14" s="29"/>
      <c r="L14" s="29"/>
      <c r="M14" s="20">
        <f>((D14+I14)+2*(E14+J14)+1.2*(F14+K14)+1.8*(G14+L14))/'П 1'!C12</f>
        <v>0.08701352881578163</v>
      </c>
      <c r="N14" s="19">
        <v>2</v>
      </c>
      <c r="O14" s="19">
        <v>0</v>
      </c>
      <c r="P14" s="20">
        <f t="shared" si="2"/>
        <v>0</v>
      </c>
      <c r="Q14" s="20">
        <f t="shared" si="3"/>
        <v>0.10963704630788486</v>
      </c>
      <c r="R14" s="19">
        <f t="shared" si="4"/>
        <v>70</v>
      </c>
    </row>
    <row r="15" spans="1:18" ht="12.75">
      <c r="A15" s="1">
        <v>5</v>
      </c>
      <c r="B15" s="2" t="s">
        <v>4</v>
      </c>
      <c r="C15" s="19">
        <v>17</v>
      </c>
      <c r="D15" s="19">
        <f t="shared" si="0"/>
        <v>17</v>
      </c>
      <c r="E15" s="19"/>
      <c r="F15" s="19"/>
      <c r="G15" s="19"/>
      <c r="H15" s="29">
        <v>0</v>
      </c>
      <c r="I15" s="29">
        <f t="shared" si="1"/>
        <v>0</v>
      </c>
      <c r="J15" s="29"/>
      <c r="K15" s="29"/>
      <c r="L15" s="29"/>
      <c r="M15" s="20">
        <f>((D15+I15)+2*(E15+J15)+1.2*(F15+K15)+1.8*(G15+L15))/'П 1'!C13</f>
        <v>0.5556053008595989</v>
      </c>
      <c r="N15" s="19">
        <v>6</v>
      </c>
      <c r="O15" s="19">
        <v>0</v>
      </c>
      <c r="P15" s="20">
        <f t="shared" si="2"/>
        <v>0</v>
      </c>
      <c r="Q15" s="20">
        <f t="shared" si="3"/>
        <v>0.7000626790830946</v>
      </c>
      <c r="R15" s="19">
        <f t="shared" si="4"/>
        <v>22</v>
      </c>
    </row>
    <row r="16" spans="1:18" ht="12.75">
      <c r="A16" s="1">
        <v>6</v>
      </c>
      <c r="B16" s="2" t="s">
        <v>5</v>
      </c>
      <c r="C16" s="19">
        <v>6</v>
      </c>
      <c r="D16" s="19">
        <f t="shared" si="0"/>
        <v>5</v>
      </c>
      <c r="E16" s="19">
        <v>1</v>
      </c>
      <c r="F16" s="19"/>
      <c r="G16" s="19"/>
      <c r="H16" s="29">
        <v>0</v>
      </c>
      <c r="I16" s="29">
        <f t="shared" si="1"/>
        <v>0</v>
      </c>
      <c r="J16" s="29"/>
      <c r="K16" s="29"/>
      <c r="L16" s="29"/>
      <c r="M16" s="20">
        <f>((D16+I16)+2*(E16+J16)+1.2*(F16+K16)+1.8*(G16+L16))/'П 1'!C14</f>
        <v>0.28</v>
      </c>
      <c r="N16" s="19">
        <v>6</v>
      </c>
      <c r="O16" s="19">
        <v>1</v>
      </c>
      <c r="P16" s="20">
        <f t="shared" si="2"/>
        <v>0.16666666666666666</v>
      </c>
      <c r="Q16" s="20">
        <f t="shared" si="3"/>
        <v>0.30613333333333337</v>
      </c>
      <c r="R16" s="19">
        <f t="shared" si="4"/>
        <v>56</v>
      </c>
    </row>
    <row r="17" spans="1:18" ht="12.75">
      <c r="A17" s="1">
        <v>7</v>
      </c>
      <c r="B17" s="2" t="s">
        <v>6</v>
      </c>
      <c r="C17" s="19">
        <v>29</v>
      </c>
      <c r="D17" s="19">
        <f t="shared" si="0"/>
        <v>27</v>
      </c>
      <c r="E17" s="19">
        <v>1</v>
      </c>
      <c r="F17" s="19"/>
      <c r="G17" s="19">
        <v>1</v>
      </c>
      <c r="H17" s="29">
        <v>5</v>
      </c>
      <c r="I17" s="29">
        <f t="shared" si="1"/>
        <v>5</v>
      </c>
      <c r="J17" s="29"/>
      <c r="K17" s="29"/>
      <c r="L17" s="29"/>
      <c r="M17" s="20">
        <f>((D17+I17)+2*(E17+J17)+1.2*(F17+K17)+1.8*(G17+L17))/'П 1'!C15</f>
        <v>0.7617021276595745</v>
      </c>
      <c r="N17" s="19">
        <v>5</v>
      </c>
      <c r="O17" s="19"/>
      <c r="P17" s="20">
        <f t="shared" si="2"/>
        <v>0</v>
      </c>
      <c r="Q17" s="20">
        <f t="shared" si="3"/>
        <v>0.9597446808510638</v>
      </c>
      <c r="R17" s="19">
        <f t="shared" si="4"/>
        <v>9</v>
      </c>
    </row>
    <row r="18" spans="1:18" ht="12.75">
      <c r="A18" s="1">
        <v>8</v>
      </c>
      <c r="B18" s="2" t="s">
        <v>7</v>
      </c>
      <c r="C18" s="19">
        <v>2</v>
      </c>
      <c r="D18" s="19">
        <f t="shared" si="0"/>
        <v>2</v>
      </c>
      <c r="E18" s="19"/>
      <c r="F18" s="19"/>
      <c r="G18" s="19"/>
      <c r="H18" s="29">
        <v>0</v>
      </c>
      <c r="I18" s="29">
        <f t="shared" si="1"/>
        <v>0</v>
      </c>
      <c r="J18" s="29"/>
      <c r="K18" s="29"/>
      <c r="L18" s="29"/>
      <c r="M18" s="20">
        <f>((D18+I18)+2*(E18+J18)+1.2*(F18+K18)+1.8*(G18+L18))/'П 1'!C16</f>
        <v>0.05714285714285714</v>
      </c>
      <c r="N18" s="19">
        <v>3</v>
      </c>
      <c r="O18" s="19">
        <v>1</v>
      </c>
      <c r="P18" s="20">
        <f t="shared" si="2"/>
        <v>0.3333333333333333</v>
      </c>
      <c r="Q18" s="20">
        <f t="shared" si="3"/>
        <v>0.05295238095238095</v>
      </c>
      <c r="R18" s="19">
        <f t="shared" si="4"/>
        <v>77</v>
      </c>
    </row>
    <row r="19" spans="1:18" ht="12.75">
      <c r="A19" s="1">
        <v>9</v>
      </c>
      <c r="B19" s="2" t="s">
        <v>8</v>
      </c>
      <c r="C19" s="19">
        <v>15</v>
      </c>
      <c r="D19" s="19">
        <f t="shared" si="0"/>
        <v>15</v>
      </c>
      <c r="E19" s="19"/>
      <c r="F19" s="19"/>
      <c r="G19" s="19"/>
      <c r="H19" s="29">
        <v>6</v>
      </c>
      <c r="I19" s="29">
        <f t="shared" si="1"/>
        <v>6</v>
      </c>
      <c r="J19" s="29"/>
      <c r="K19" s="29"/>
      <c r="L19" s="29"/>
      <c r="M19" s="20">
        <f>((D19+I19)+2*(E19+J19)+1.2*(F19+K19)+1.8*(G19+L19))/'П 1'!C17</f>
        <v>0.7241379310344828</v>
      </c>
      <c r="N19" s="19">
        <v>1</v>
      </c>
      <c r="O19" s="19"/>
      <c r="P19" s="20">
        <f t="shared" si="2"/>
        <v>0</v>
      </c>
      <c r="Q19" s="20">
        <f t="shared" si="3"/>
        <v>0.9124137931034483</v>
      </c>
      <c r="R19" s="19">
        <f t="shared" si="4"/>
        <v>12</v>
      </c>
    </row>
    <row r="20" spans="1:18" ht="12.75">
      <c r="A20" s="1">
        <v>10</v>
      </c>
      <c r="B20" s="2" t="s">
        <v>9</v>
      </c>
      <c r="C20" s="19">
        <v>9</v>
      </c>
      <c r="D20" s="19">
        <f t="shared" si="0"/>
        <v>9</v>
      </c>
      <c r="E20" s="19"/>
      <c r="F20" s="19"/>
      <c r="G20" s="19"/>
      <c r="H20" s="29">
        <v>0</v>
      </c>
      <c r="I20" s="29">
        <f t="shared" si="1"/>
        <v>0</v>
      </c>
      <c r="J20" s="29"/>
      <c r="K20" s="29"/>
      <c r="L20" s="29"/>
      <c r="M20" s="20">
        <f>((D20+I20)+2*(E20+J20)+1.2*(F20+K20)+1.8*(G20+L20))/'П 1'!C18</f>
        <v>0.48429898275099514</v>
      </c>
      <c r="N20" s="19">
        <v>4</v>
      </c>
      <c r="O20" s="19">
        <v>1</v>
      </c>
      <c r="P20" s="20">
        <f t="shared" si="2"/>
        <v>0.25</v>
      </c>
      <c r="Q20" s="20">
        <f t="shared" si="3"/>
        <v>0.4891419725785051</v>
      </c>
      <c r="R20" s="19">
        <f t="shared" si="4"/>
        <v>39</v>
      </c>
    </row>
    <row r="21" spans="1:18" ht="12.75">
      <c r="A21" s="1">
        <v>11</v>
      </c>
      <c r="B21" s="2" t="s">
        <v>10</v>
      </c>
      <c r="C21" s="19">
        <v>19</v>
      </c>
      <c r="D21" s="19">
        <f t="shared" si="0"/>
        <v>19</v>
      </c>
      <c r="E21" s="19"/>
      <c r="F21" s="19"/>
      <c r="G21" s="19"/>
      <c r="H21" s="29">
        <v>0</v>
      </c>
      <c r="I21" s="29">
        <f t="shared" si="1"/>
        <v>0</v>
      </c>
      <c r="J21" s="29"/>
      <c r="K21" s="29"/>
      <c r="L21" s="29"/>
      <c r="M21" s="20">
        <f>((D21+I21)+2*(E21+J21)+1.2*(F21+K21)+1.8*(G21+L21))/'П 1'!C19</f>
        <v>0.6551724137931034</v>
      </c>
      <c r="N21" s="19">
        <v>4</v>
      </c>
      <c r="O21" s="19">
        <v>1</v>
      </c>
      <c r="P21" s="20">
        <f t="shared" si="2"/>
        <v>0.25</v>
      </c>
      <c r="Q21" s="20">
        <f t="shared" si="3"/>
        <v>0.6617241379310345</v>
      </c>
      <c r="R21" s="19">
        <f t="shared" si="4"/>
        <v>26</v>
      </c>
    </row>
    <row r="22" spans="1:18" ht="12.75">
      <c r="A22" s="1">
        <v>12</v>
      </c>
      <c r="B22" s="2" t="s">
        <v>11</v>
      </c>
      <c r="C22" s="19">
        <v>9</v>
      </c>
      <c r="D22" s="19">
        <f t="shared" si="0"/>
        <v>9</v>
      </c>
      <c r="E22" s="19"/>
      <c r="F22" s="19"/>
      <c r="G22" s="19"/>
      <c r="H22" s="29">
        <v>3</v>
      </c>
      <c r="I22" s="29">
        <f t="shared" si="1"/>
        <v>3</v>
      </c>
      <c r="J22" s="29"/>
      <c r="K22" s="29"/>
      <c r="L22" s="29"/>
      <c r="M22" s="20">
        <f>((D22+I22)+2*(E22+J22)+1.2*(F22+K22)+1.8*(G22+L22))/'П 1'!C20</f>
        <v>0.2823529411764706</v>
      </c>
      <c r="N22" s="19">
        <v>7</v>
      </c>
      <c r="O22" s="19">
        <v>0</v>
      </c>
      <c r="P22" s="20">
        <f t="shared" si="2"/>
        <v>0</v>
      </c>
      <c r="Q22" s="20">
        <f t="shared" si="3"/>
        <v>0.3557647058823529</v>
      </c>
      <c r="R22" s="19">
        <f t="shared" si="4"/>
        <v>50</v>
      </c>
    </row>
    <row r="23" spans="1:18" ht="12.75">
      <c r="A23" s="1">
        <v>13</v>
      </c>
      <c r="B23" s="2" t="s">
        <v>12</v>
      </c>
      <c r="C23" s="19">
        <v>21</v>
      </c>
      <c r="D23" s="19">
        <f t="shared" si="0"/>
        <v>21</v>
      </c>
      <c r="E23" s="19"/>
      <c r="F23" s="19"/>
      <c r="G23" s="19"/>
      <c r="H23" s="29">
        <v>0</v>
      </c>
      <c r="I23" s="29">
        <f t="shared" si="1"/>
        <v>0</v>
      </c>
      <c r="J23" s="29"/>
      <c r="K23" s="29"/>
      <c r="L23" s="29"/>
      <c r="M23" s="20">
        <f>((D23+I23)+2*(E23+J23)+1.2*(F23+K23)+1.8*(G23+L23))/'П 1'!C21</f>
        <v>0.6</v>
      </c>
      <c r="N23" s="19">
        <v>9</v>
      </c>
      <c r="O23" s="19">
        <v>1</v>
      </c>
      <c r="P23" s="20">
        <f t="shared" si="2"/>
        <v>0.1111111111111111</v>
      </c>
      <c r="Q23" s="20">
        <f t="shared" si="3"/>
        <v>0.6893333333333332</v>
      </c>
      <c r="R23" s="19">
        <f t="shared" si="4"/>
        <v>23</v>
      </c>
    </row>
    <row r="24" spans="1:18" ht="12.75">
      <c r="A24" s="1">
        <v>14</v>
      </c>
      <c r="B24" s="2" t="s">
        <v>13</v>
      </c>
      <c r="C24" s="19">
        <v>10</v>
      </c>
      <c r="D24" s="19">
        <f t="shared" si="0"/>
        <v>10</v>
      </c>
      <c r="E24" s="19"/>
      <c r="F24" s="19"/>
      <c r="G24" s="19"/>
      <c r="H24" s="29">
        <v>3</v>
      </c>
      <c r="I24" s="29">
        <f t="shared" si="1"/>
        <v>3</v>
      </c>
      <c r="J24" s="29"/>
      <c r="K24" s="29"/>
      <c r="L24" s="29"/>
      <c r="M24" s="20">
        <f>((D24+I24)+2*(E24+J24)+1.2*(F24+K24)+1.8*(G24+L24))/'П 1'!C22</f>
        <v>0.34210526315789475</v>
      </c>
      <c r="N24" s="19">
        <v>4</v>
      </c>
      <c r="O24" s="19"/>
      <c r="P24" s="20">
        <f t="shared" si="2"/>
        <v>0</v>
      </c>
      <c r="Q24" s="20">
        <f t="shared" si="3"/>
        <v>0.4310526315789474</v>
      </c>
      <c r="R24" s="19">
        <f t="shared" si="4"/>
        <v>43</v>
      </c>
    </row>
    <row r="25" spans="1:18" ht="12.75">
      <c r="A25" s="1">
        <v>15</v>
      </c>
      <c r="B25" s="2" t="s">
        <v>15</v>
      </c>
      <c r="C25" s="19">
        <v>12</v>
      </c>
      <c r="D25" s="19">
        <f t="shared" si="0"/>
        <v>12</v>
      </c>
      <c r="E25" s="19"/>
      <c r="F25" s="19"/>
      <c r="G25" s="19"/>
      <c r="H25" s="29">
        <v>1</v>
      </c>
      <c r="I25" s="29">
        <f t="shared" si="1"/>
        <v>1</v>
      </c>
      <c r="J25" s="29"/>
      <c r="K25" s="29"/>
      <c r="L25" s="29"/>
      <c r="M25" s="20">
        <f>((D25+I25)+2*(E25+J25)+1.2*(F25+K25)+1.8*(G25+L25))/'П 1'!C23</f>
        <v>0.3880597014925373</v>
      </c>
      <c r="N25" s="19">
        <v>10</v>
      </c>
      <c r="O25" s="19"/>
      <c r="P25" s="20">
        <f t="shared" si="2"/>
        <v>0</v>
      </c>
      <c r="Q25" s="20">
        <f t="shared" si="3"/>
        <v>0.48895522388059703</v>
      </c>
      <c r="R25" s="19">
        <f t="shared" si="4"/>
        <v>40</v>
      </c>
    </row>
    <row r="26" spans="1:18" ht="12.75">
      <c r="A26" s="1">
        <v>16</v>
      </c>
      <c r="B26" s="2" t="s">
        <v>14</v>
      </c>
      <c r="C26" s="19">
        <v>4</v>
      </c>
      <c r="D26" s="19">
        <f t="shared" si="0"/>
        <v>2</v>
      </c>
      <c r="E26" s="19">
        <v>2</v>
      </c>
      <c r="F26" s="19"/>
      <c r="G26" s="19"/>
      <c r="H26" s="29">
        <v>0</v>
      </c>
      <c r="I26" s="29">
        <f t="shared" si="1"/>
        <v>0</v>
      </c>
      <c r="J26" s="29"/>
      <c r="K26" s="29"/>
      <c r="L26" s="29"/>
      <c r="M26" s="20">
        <f>((D26+I26)+2*(E26+J26)+1.2*(F26+K26)+1.8*(G26+L26))/'П 1'!C24</f>
        <v>0.5</v>
      </c>
      <c r="N26" s="19"/>
      <c r="O26" s="19"/>
      <c r="P26" s="20">
        <f t="shared" si="2"/>
        <v>0</v>
      </c>
      <c r="Q26" s="20">
        <f t="shared" si="3"/>
        <v>0.63</v>
      </c>
      <c r="R26" s="19">
        <f t="shared" si="4"/>
        <v>28</v>
      </c>
    </row>
    <row r="27" spans="1:18" ht="12.75">
      <c r="A27" s="1">
        <v>17</v>
      </c>
      <c r="B27" s="2" t="s">
        <v>16</v>
      </c>
      <c r="C27" s="19">
        <v>7</v>
      </c>
      <c r="D27" s="19">
        <f t="shared" si="0"/>
        <v>6</v>
      </c>
      <c r="E27" s="19"/>
      <c r="F27" s="19">
        <v>1</v>
      </c>
      <c r="G27" s="19"/>
      <c r="H27" s="29">
        <v>0</v>
      </c>
      <c r="I27" s="29">
        <f t="shared" si="1"/>
        <v>0</v>
      </c>
      <c r="J27" s="29"/>
      <c r="K27" s="29"/>
      <c r="L27" s="29"/>
      <c r="M27" s="20">
        <f>((D27+I27)+2*(E27+J27)+1.2*(F27+K27)+1.8*(G27+L27))/'П 1'!C25</f>
        <v>0.33460656990068754</v>
      </c>
      <c r="N27" s="19">
        <v>2</v>
      </c>
      <c r="O27" s="19"/>
      <c r="P27" s="20">
        <f t="shared" si="2"/>
        <v>0</v>
      </c>
      <c r="Q27" s="20">
        <f t="shared" si="3"/>
        <v>0.42160427807486633</v>
      </c>
      <c r="R27" s="19">
        <f t="shared" si="4"/>
        <v>45</v>
      </c>
    </row>
    <row r="28" spans="1:18" ht="12.75">
      <c r="A28" s="1">
        <v>18</v>
      </c>
      <c r="B28" s="2" t="s">
        <v>17</v>
      </c>
      <c r="C28" s="19">
        <v>9</v>
      </c>
      <c r="D28" s="19">
        <f t="shared" si="0"/>
        <v>9</v>
      </c>
      <c r="E28" s="19"/>
      <c r="F28" s="19"/>
      <c r="G28" s="19"/>
      <c r="H28" s="29">
        <v>1</v>
      </c>
      <c r="I28" s="29">
        <f t="shared" si="1"/>
        <v>1</v>
      </c>
      <c r="J28" s="29"/>
      <c r="K28" s="29"/>
      <c r="L28" s="29"/>
      <c r="M28" s="20">
        <f>((D28+I28)+2*(E28+J28)+1.2*(F28+K28)+1.8*(G28+L28))/'П 1'!C26</f>
        <v>0.4166666666666667</v>
      </c>
      <c r="N28" s="19"/>
      <c r="O28" s="19"/>
      <c r="P28" s="20">
        <f t="shared" si="2"/>
        <v>0</v>
      </c>
      <c r="Q28" s="20">
        <f t="shared" si="3"/>
        <v>0.525</v>
      </c>
      <c r="R28" s="19">
        <f t="shared" si="4"/>
        <v>37</v>
      </c>
    </row>
    <row r="29" spans="1:18" ht="12.75">
      <c r="A29" s="1">
        <v>19</v>
      </c>
      <c r="B29" s="2" t="s">
        <v>18</v>
      </c>
      <c r="C29" s="19">
        <v>40</v>
      </c>
      <c r="D29" s="19">
        <f t="shared" si="0"/>
        <v>40</v>
      </c>
      <c r="E29" s="19"/>
      <c r="F29" s="19"/>
      <c r="G29" s="19"/>
      <c r="H29" s="29">
        <v>7</v>
      </c>
      <c r="I29" s="29">
        <f t="shared" si="1"/>
        <v>7</v>
      </c>
      <c r="J29" s="29"/>
      <c r="K29" s="29"/>
      <c r="L29" s="29"/>
      <c r="M29" s="20">
        <f>((D29+I29)+2*(E29+J29)+1.2*(F29+K29)+1.8*(G29+L29))/'П 1'!C27</f>
        <v>1.117516774151521</v>
      </c>
      <c r="N29" s="19">
        <v>12</v>
      </c>
      <c r="O29" s="19">
        <v>2</v>
      </c>
      <c r="P29" s="20">
        <f t="shared" si="2"/>
        <v>0.16666666666666666</v>
      </c>
      <c r="Q29" s="20">
        <f t="shared" si="3"/>
        <v>1.2218183397389963</v>
      </c>
      <c r="R29" s="19">
        <f t="shared" si="4"/>
        <v>6</v>
      </c>
    </row>
    <row r="30" spans="1:18" ht="12.75">
      <c r="A30" s="1">
        <v>20</v>
      </c>
      <c r="B30" s="2" t="s">
        <v>19</v>
      </c>
      <c r="C30" s="19">
        <v>14</v>
      </c>
      <c r="D30" s="19">
        <f t="shared" si="0"/>
        <v>14</v>
      </c>
      <c r="E30" s="19"/>
      <c r="F30" s="19"/>
      <c r="G30" s="19"/>
      <c r="H30" s="29">
        <v>0</v>
      </c>
      <c r="I30" s="29">
        <f t="shared" si="1"/>
        <v>0</v>
      </c>
      <c r="J30" s="29"/>
      <c r="K30" s="29"/>
      <c r="L30" s="29"/>
      <c r="M30" s="20">
        <f>((D30+I30)+2*(E30+J30)+1.2*(F30+K30)+1.8*(G30+L30))/'П 1'!C28</f>
        <v>0.7</v>
      </c>
      <c r="N30" s="19">
        <v>1</v>
      </c>
      <c r="O30" s="19"/>
      <c r="P30" s="20">
        <f t="shared" si="2"/>
        <v>0</v>
      </c>
      <c r="Q30" s="20">
        <f t="shared" si="3"/>
        <v>0.8819999999999999</v>
      </c>
      <c r="R30" s="19">
        <f t="shared" si="4"/>
        <v>14</v>
      </c>
    </row>
    <row r="31" spans="1:18" ht="12.75">
      <c r="A31" s="1">
        <v>21</v>
      </c>
      <c r="B31" s="2" t="s">
        <v>20</v>
      </c>
      <c r="C31" s="19">
        <v>12</v>
      </c>
      <c r="D31" s="19">
        <f t="shared" si="0"/>
        <v>11</v>
      </c>
      <c r="E31" s="19"/>
      <c r="F31" s="19">
        <v>1</v>
      </c>
      <c r="G31" s="19"/>
      <c r="H31" s="29">
        <v>5</v>
      </c>
      <c r="I31" s="29">
        <f t="shared" si="1"/>
        <v>5</v>
      </c>
      <c r="J31" s="29"/>
      <c r="K31" s="29"/>
      <c r="L31" s="29"/>
      <c r="M31" s="20">
        <f>((D31+I31)+2*(E31+J31)+1.2*(F31+K31)+1.8*(G31+L31))/'П 1'!C29</f>
        <v>0.7020408163265306</v>
      </c>
      <c r="N31" s="19">
        <v>19</v>
      </c>
      <c r="O31" s="19">
        <v>4</v>
      </c>
      <c r="P31" s="20">
        <f t="shared" si="2"/>
        <v>0.21052631578947367</v>
      </c>
      <c r="Q31" s="20">
        <f t="shared" si="3"/>
        <v>0.7367733619763694</v>
      </c>
      <c r="R31" s="19">
        <f t="shared" si="4"/>
        <v>20</v>
      </c>
    </row>
    <row r="32" spans="1:18" ht="12.75">
      <c r="A32" s="1">
        <v>22</v>
      </c>
      <c r="B32" s="2" t="s">
        <v>21</v>
      </c>
      <c r="C32" s="19">
        <v>2</v>
      </c>
      <c r="D32" s="19">
        <f t="shared" si="0"/>
        <v>2</v>
      </c>
      <c r="E32" s="19"/>
      <c r="F32" s="19"/>
      <c r="G32" s="19"/>
      <c r="H32" s="29">
        <v>0</v>
      </c>
      <c r="I32" s="29">
        <f t="shared" si="1"/>
        <v>0</v>
      </c>
      <c r="J32" s="29"/>
      <c r="K32" s="29"/>
      <c r="L32" s="29"/>
      <c r="M32" s="20">
        <f>((D32+I32)+2*(E32+J32)+1.2*(F32+K32)+1.8*(G32+L32))/'П 1'!C30</f>
        <v>0.15384615384615385</v>
      </c>
      <c r="N32" s="19"/>
      <c r="O32" s="19"/>
      <c r="P32" s="20">
        <f t="shared" si="2"/>
        <v>0</v>
      </c>
      <c r="Q32" s="20">
        <f t="shared" si="3"/>
        <v>0.19384615384615386</v>
      </c>
      <c r="R32" s="19">
        <f t="shared" si="4"/>
        <v>63</v>
      </c>
    </row>
    <row r="33" spans="1:18" ht="12.75">
      <c r="A33" s="1">
        <v>23</v>
      </c>
      <c r="B33" s="2" t="s">
        <v>22</v>
      </c>
      <c r="C33" s="19">
        <v>2</v>
      </c>
      <c r="D33" s="19">
        <f t="shared" si="0"/>
        <v>2</v>
      </c>
      <c r="E33" s="19"/>
      <c r="F33" s="19"/>
      <c r="G33" s="19"/>
      <c r="H33" s="29">
        <v>0</v>
      </c>
      <c r="I33" s="29">
        <f t="shared" si="1"/>
        <v>0</v>
      </c>
      <c r="J33" s="29"/>
      <c r="K33" s="29"/>
      <c r="L33" s="29"/>
      <c r="M33" s="20">
        <f>((D33+I33)+2*(E33+J33)+1.2*(F33+K33)+1.8*(G33+L33))/'П 1'!C31</f>
        <v>0.08333333333333333</v>
      </c>
      <c r="N33" s="19">
        <v>2</v>
      </c>
      <c r="O33" s="19">
        <v>1</v>
      </c>
      <c r="P33" s="20">
        <f t="shared" si="2"/>
        <v>0.5</v>
      </c>
      <c r="Q33" s="20">
        <f t="shared" si="3"/>
        <v>0.06333333333333332</v>
      </c>
      <c r="R33" s="19">
        <f t="shared" si="4"/>
        <v>75</v>
      </c>
    </row>
    <row r="34" spans="1:18" ht="12.75">
      <c r="A34" s="1">
        <v>24</v>
      </c>
      <c r="B34" s="2" t="s">
        <v>23</v>
      </c>
      <c r="C34" s="19"/>
      <c r="D34" s="19">
        <f t="shared" si="0"/>
        <v>0</v>
      </c>
      <c r="E34" s="19"/>
      <c r="F34" s="19"/>
      <c r="G34" s="19"/>
      <c r="H34" s="29">
        <v>0</v>
      </c>
      <c r="I34" s="29">
        <f t="shared" si="1"/>
        <v>0</v>
      </c>
      <c r="J34" s="29"/>
      <c r="K34" s="29"/>
      <c r="L34" s="29"/>
      <c r="M34" s="20">
        <f>((D34+I34)+2*(E34+J34)+1.2*(F34+K34)+1.8*(G34+L34))/'П 1'!C32</f>
        <v>0</v>
      </c>
      <c r="N34" s="19"/>
      <c r="O34" s="19"/>
      <c r="P34" s="20">
        <f t="shared" si="2"/>
        <v>0</v>
      </c>
      <c r="Q34" s="20">
        <f t="shared" si="3"/>
        <v>0</v>
      </c>
      <c r="R34" s="19">
        <f t="shared" si="4"/>
        <v>82</v>
      </c>
    </row>
    <row r="35" spans="1:18" ht="12.75">
      <c r="A35" s="1">
        <v>25</v>
      </c>
      <c r="B35" s="2" t="s">
        <v>24</v>
      </c>
      <c r="C35" s="19">
        <v>7</v>
      </c>
      <c r="D35" s="19">
        <f t="shared" si="0"/>
        <v>2</v>
      </c>
      <c r="E35" s="19">
        <v>1</v>
      </c>
      <c r="F35" s="19"/>
      <c r="G35" s="19">
        <v>4</v>
      </c>
      <c r="H35" s="29">
        <v>1</v>
      </c>
      <c r="I35" s="29">
        <f t="shared" si="1"/>
        <v>1</v>
      </c>
      <c r="J35" s="29"/>
      <c r="K35" s="29"/>
      <c r="L35" s="29"/>
      <c r="M35" s="20">
        <f>((D35+I35)+2*(E35+J35)+1.2*(F35+K35)+1.8*(G35+L35))/'П 1'!C33</f>
        <v>0.7176470588235294</v>
      </c>
      <c r="N35" s="19">
        <v>5</v>
      </c>
      <c r="O35" s="19"/>
      <c r="P35" s="20">
        <f t="shared" si="2"/>
        <v>0</v>
      </c>
      <c r="Q35" s="20">
        <f t="shared" si="3"/>
        <v>0.904235294117647</v>
      </c>
      <c r="R35" s="19">
        <f t="shared" si="4"/>
        <v>13</v>
      </c>
    </row>
    <row r="36" spans="1:18" ht="12.75">
      <c r="A36" s="1">
        <v>26</v>
      </c>
      <c r="B36" s="2" t="s">
        <v>25</v>
      </c>
      <c r="C36" s="19">
        <v>3</v>
      </c>
      <c r="D36" s="19">
        <f t="shared" si="0"/>
        <v>3</v>
      </c>
      <c r="E36" s="19"/>
      <c r="F36" s="19"/>
      <c r="G36" s="19"/>
      <c r="H36" s="29">
        <v>1</v>
      </c>
      <c r="I36" s="29">
        <f t="shared" si="1"/>
        <v>1</v>
      </c>
      <c r="J36" s="29"/>
      <c r="K36" s="29"/>
      <c r="L36" s="29"/>
      <c r="M36" s="20">
        <f>((D36+I36)+2*(E36+J36)+1.2*(F36+K36)+1.8*(G36+L36))/'П 1'!C34</f>
        <v>0.20406737018659585</v>
      </c>
      <c r="N36" s="19">
        <v>1</v>
      </c>
      <c r="O36" s="19">
        <v>1</v>
      </c>
      <c r="P36" s="20">
        <f t="shared" si="2"/>
        <v>1</v>
      </c>
      <c r="Q36" s="20">
        <f t="shared" si="3"/>
        <v>0.05305751624851492</v>
      </c>
      <c r="R36" s="19">
        <f t="shared" si="4"/>
        <v>76</v>
      </c>
    </row>
    <row r="37" spans="1:18" ht="12.75">
      <c r="A37" s="1">
        <v>27</v>
      </c>
      <c r="B37" s="2" t="s">
        <v>26</v>
      </c>
      <c r="C37" s="19">
        <v>23</v>
      </c>
      <c r="D37" s="19">
        <f t="shared" si="0"/>
        <v>23</v>
      </c>
      <c r="E37" s="19"/>
      <c r="F37" s="19"/>
      <c r="G37" s="19"/>
      <c r="H37" s="29">
        <v>8</v>
      </c>
      <c r="I37" s="29">
        <f t="shared" si="1"/>
        <v>8</v>
      </c>
      <c r="J37" s="29"/>
      <c r="K37" s="29"/>
      <c r="L37" s="29"/>
      <c r="M37" s="20">
        <f>((D37+I37)+2*(E37+J37)+1.2*(F37+K37)+1.8*(G37+L37))/'П 1'!C35</f>
        <v>0.6739130434782609</v>
      </c>
      <c r="N37" s="19">
        <v>2</v>
      </c>
      <c r="O37" s="19"/>
      <c r="P37" s="20">
        <f t="shared" si="2"/>
        <v>0</v>
      </c>
      <c r="Q37" s="20">
        <f t="shared" si="3"/>
        <v>0.8491304347826087</v>
      </c>
      <c r="R37" s="19">
        <f t="shared" si="4"/>
        <v>15</v>
      </c>
    </row>
    <row r="38" spans="1:18" ht="12.75">
      <c r="A38" s="1">
        <v>28</v>
      </c>
      <c r="B38" s="2" t="s">
        <v>27</v>
      </c>
      <c r="C38" s="19">
        <v>6</v>
      </c>
      <c r="D38" s="19">
        <f t="shared" si="0"/>
        <v>5</v>
      </c>
      <c r="E38" s="19">
        <v>1</v>
      </c>
      <c r="F38" s="19"/>
      <c r="G38" s="19"/>
      <c r="H38" s="29">
        <v>0</v>
      </c>
      <c r="I38" s="29">
        <f t="shared" si="1"/>
        <v>0</v>
      </c>
      <c r="J38" s="29"/>
      <c r="K38" s="29"/>
      <c r="L38" s="29"/>
      <c r="M38" s="20">
        <f>((D38+I38)+2*(E38+J38)+1.2*(F38+K38)+1.8*(G38+L38))/'П 1'!C36</f>
        <v>0.25</v>
      </c>
      <c r="N38" s="19">
        <v>3</v>
      </c>
      <c r="O38" s="19"/>
      <c r="P38" s="20">
        <f t="shared" si="2"/>
        <v>0</v>
      </c>
      <c r="Q38" s="20">
        <f t="shared" si="3"/>
        <v>0.315</v>
      </c>
      <c r="R38" s="19">
        <f t="shared" si="4"/>
        <v>54</v>
      </c>
    </row>
    <row r="39" spans="1:18" ht="12.75">
      <c r="A39" s="1">
        <v>29</v>
      </c>
      <c r="B39" s="2" t="s">
        <v>28</v>
      </c>
      <c r="C39" s="19">
        <v>3</v>
      </c>
      <c r="D39" s="19">
        <f t="shared" si="0"/>
        <v>3</v>
      </c>
      <c r="E39" s="19"/>
      <c r="F39" s="19"/>
      <c r="G39" s="19"/>
      <c r="H39" s="29">
        <v>1</v>
      </c>
      <c r="I39" s="29">
        <f t="shared" si="1"/>
        <v>1</v>
      </c>
      <c r="J39" s="29"/>
      <c r="K39" s="29"/>
      <c r="L39" s="29"/>
      <c r="M39" s="20">
        <f>((D39+I39)+2*(E39+J39)+1.2*(F39+K39)+1.8*(G39+L39))/'П 1'!C37</f>
        <v>0.13073065902578798</v>
      </c>
      <c r="N39" s="19">
        <v>3</v>
      </c>
      <c r="O39" s="19"/>
      <c r="P39" s="20">
        <f t="shared" si="2"/>
        <v>0</v>
      </c>
      <c r="Q39" s="20">
        <f t="shared" si="3"/>
        <v>0.16472063037249285</v>
      </c>
      <c r="R39" s="19">
        <f t="shared" si="4"/>
        <v>65</v>
      </c>
    </row>
    <row r="40" spans="1:18" ht="12.75">
      <c r="A40" s="1">
        <v>30</v>
      </c>
      <c r="B40" s="2" t="s">
        <v>29</v>
      </c>
      <c r="C40" s="19">
        <v>3</v>
      </c>
      <c r="D40" s="19">
        <f t="shared" si="0"/>
        <v>3</v>
      </c>
      <c r="E40" s="19"/>
      <c r="F40" s="19"/>
      <c r="G40" s="19"/>
      <c r="H40" s="29">
        <v>0</v>
      </c>
      <c r="I40" s="29">
        <f t="shared" si="1"/>
        <v>0</v>
      </c>
      <c r="J40" s="29"/>
      <c r="K40" s="29"/>
      <c r="L40" s="29"/>
      <c r="M40" s="20">
        <f>((D40+I40)+2*(E40+J40)+1.2*(F40+K40)+1.8*(G40+L40))/'П 1'!C38</f>
        <v>0.15384615384615385</v>
      </c>
      <c r="N40" s="19">
        <v>1</v>
      </c>
      <c r="O40" s="19"/>
      <c r="P40" s="20">
        <f t="shared" si="2"/>
        <v>0</v>
      </c>
      <c r="Q40" s="20">
        <f t="shared" si="3"/>
        <v>0.19384615384615386</v>
      </c>
      <c r="R40" s="19">
        <f t="shared" si="4"/>
        <v>63</v>
      </c>
    </row>
    <row r="41" spans="1:18" ht="12.75">
      <c r="A41" s="1">
        <v>31</v>
      </c>
      <c r="B41" s="2" t="s">
        <v>30</v>
      </c>
      <c r="C41" s="19">
        <v>17</v>
      </c>
      <c r="D41" s="19">
        <f t="shared" si="0"/>
        <v>17</v>
      </c>
      <c r="E41" s="19"/>
      <c r="F41" s="19"/>
      <c r="G41" s="19"/>
      <c r="H41" s="29">
        <v>12</v>
      </c>
      <c r="I41" s="29">
        <f t="shared" si="1"/>
        <v>12</v>
      </c>
      <c r="J41" s="29"/>
      <c r="K41" s="29"/>
      <c r="L41" s="29"/>
      <c r="M41" s="20">
        <f>((D41+I41)+2*(E41+J41)+1.2*(F41+K41)+1.8*(G41+L41))/'П 1'!C39</f>
        <v>0.48739495798319327</v>
      </c>
      <c r="N41" s="19">
        <v>10</v>
      </c>
      <c r="O41" s="19">
        <v>1</v>
      </c>
      <c r="P41" s="20">
        <f t="shared" si="2"/>
        <v>0.1</v>
      </c>
      <c r="Q41" s="20">
        <f t="shared" si="3"/>
        <v>0.5653781512605042</v>
      </c>
      <c r="R41" s="19">
        <f t="shared" si="4"/>
        <v>33</v>
      </c>
    </row>
    <row r="42" spans="1:18" ht="12.75">
      <c r="A42" s="1">
        <v>32</v>
      </c>
      <c r="B42" s="2" t="s">
        <v>31</v>
      </c>
      <c r="C42" s="19">
        <v>31</v>
      </c>
      <c r="D42" s="19">
        <f t="shared" si="0"/>
        <v>31</v>
      </c>
      <c r="E42" s="19"/>
      <c r="F42" s="19"/>
      <c r="G42" s="19"/>
      <c r="H42" s="29">
        <v>11</v>
      </c>
      <c r="I42" s="29">
        <f t="shared" si="1"/>
        <v>11</v>
      </c>
      <c r="J42" s="29"/>
      <c r="K42" s="29"/>
      <c r="L42" s="29"/>
      <c r="M42" s="20">
        <f>((D42+I42)+2*(E42+J42)+1.2*(F42+K42)+1.8*(G42+L42))/'П 1'!C40</f>
        <v>0.8102108768035516</v>
      </c>
      <c r="N42" s="19">
        <v>33</v>
      </c>
      <c r="O42" s="19">
        <v>1</v>
      </c>
      <c r="P42" s="20">
        <f t="shared" si="2"/>
        <v>0.030303030303030304</v>
      </c>
      <c r="Q42" s="20">
        <f t="shared" si="3"/>
        <v>0.9963138600208523</v>
      </c>
      <c r="R42" s="19">
        <f t="shared" si="4"/>
        <v>8</v>
      </c>
    </row>
    <row r="43" spans="1:18" ht="12.75">
      <c r="A43" s="1">
        <v>33</v>
      </c>
      <c r="B43" s="2" t="s">
        <v>32</v>
      </c>
      <c r="C43" s="19">
        <v>8</v>
      </c>
      <c r="D43" s="19">
        <f t="shared" si="0"/>
        <v>8</v>
      </c>
      <c r="E43" s="19"/>
      <c r="F43" s="19"/>
      <c r="G43" s="19"/>
      <c r="H43" s="29">
        <v>0</v>
      </c>
      <c r="I43" s="29">
        <f t="shared" si="1"/>
        <v>0</v>
      </c>
      <c r="J43" s="29"/>
      <c r="K43" s="29"/>
      <c r="L43" s="29"/>
      <c r="M43" s="20">
        <f>((D43+I43)+2*(E43+J43)+1.2*(F43+K43)+1.8*(G43+L43))/'П 1'!C41</f>
        <v>0.42105263157894735</v>
      </c>
      <c r="N43" s="19">
        <v>4</v>
      </c>
      <c r="O43" s="19"/>
      <c r="P43" s="20">
        <f t="shared" si="2"/>
        <v>0</v>
      </c>
      <c r="Q43" s="20">
        <f t="shared" si="3"/>
        <v>0.5305263157894736</v>
      </c>
      <c r="R43" s="19">
        <f t="shared" si="4"/>
        <v>35</v>
      </c>
    </row>
    <row r="44" spans="1:18" ht="12.75">
      <c r="A44" s="1">
        <v>34</v>
      </c>
      <c r="B44" s="2" t="s">
        <v>33</v>
      </c>
      <c r="C44" s="19">
        <v>3</v>
      </c>
      <c r="D44" s="19">
        <f t="shared" si="0"/>
        <v>3</v>
      </c>
      <c r="E44" s="19"/>
      <c r="F44" s="19"/>
      <c r="G44" s="19"/>
      <c r="H44" s="29">
        <v>0</v>
      </c>
      <c r="I44" s="29">
        <f t="shared" si="1"/>
        <v>0</v>
      </c>
      <c r="J44" s="29"/>
      <c r="K44" s="29"/>
      <c r="L44" s="29"/>
      <c r="M44" s="20">
        <f>((D44+I44)+2*(E44+J44)+1.2*(F44+K44)+1.8*(G44+L44))/'П 1'!C42</f>
        <v>0.12</v>
      </c>
      <c r="N44" s="19">
        <v>2</v>
      </c>
      <c r="O44" s="19"/>
      <c r="P44" s="20">
        <f t="shared" si="2"/>
        <v>0</v>
      </c>
      <c r="Q44" s="20">
        <f t="shared" si="3"/>
        <v>0.1512</v>
      </c>
      <c r="R44" s="19">
        <f t="shared" si="4"/>
        <v>67</v>
      </c>
    </row>
    <row r="45" spans="1:18" s="27" customFormat="1" ht="12.75">
      <c r="A45" s="1">
        <v>35</v>
      </c>
      <c r="B45" s="2" t="s">
        <v>34</v>
      </c>
      <c r="C45" s="19">
        <v>5</v>
      </c>
      <c r="D45" s="19">
        <f t="shared" si="0"/>
        <v>5</v>
      </c>
      <c r="E45" s="19"/>
      <c r="F45" s="19"/>
      <c r="G45" s="19"/>
      <c r="H45" s="29">
        <v>0</v>
      </c>
      <c r="I45" s="29">
        <f t="shared" si="1"/>
        <v>0</v>
      </c>
      <c r="J45" s="29"/>
      <c r="K45" s="29"/>
      <c r="L45" s="29"/>
      <c r="M45" s="20">
        <f>((D45+I45)+2*(E45+J45)+1.2*(F45+K45)+1.8*(G45+L45))/'П 1'!C43</f>
        <v>0.14705882352941177</v>
      </c>
      <c r="N45" s="19">
        <v>2</v>
      </c>
      <c r="O45" s="19">
        <v>1</v>
      </c>
      <c r="P45" s="20">
        <f t="shared" si="2"/>
        <v>0.5</v>
      </c>
      <c r="Q45" s="20">
        <f t="shared" si="3"/>
        <v>0.11176470588235295</v>
      </c>
      <c r="R45" s="19">
        <f t="shared" si="4"/>
        <v>69</v>
      </c>
    </row>
    <row r="46" spans="1:18" ht="12.75">
      <c r="A46" s="1">
        <v>36</v>
      </c>
      <c r="B46" s="2" t="s">
        <v>35</v>
      </c>
      <c r="C46" s="19">
        <v>6</v>
      </c>
      <c r="D46" s="19">
        <f t="shared" si="0"/>
        <v>6</v>
      </c>
      <c r="E46" s="19"/>
      <c r="F46" s="19"/>
      <c r="G46" s="19"/>
      <c r="H46" s="29">
        <v>0</v>
      </c>
      <c r="I46" s="29">
        <f t="shared" si="1"/>
        <v>0</v>
      </c>
      <c r="J46" s="29"/>
      <c r="K46" s="29"/>
      <c r="L46" s="29"/>
      <c r="M46" s="20">
        <f>((D46+I46)+2*(E46+J46)+1.2*(F46+K46)+1.8*(G46+L46))/'П 1'!C44</f>
        <v>0.1875</v>
      </c>
      <c r="N46" s="19">
        <v>2</v>
      </c>
      <c r="O46" s="19"/>
      <c r="P46" s="20">
        <f t="shared" si="2"/>
        <v>0</v>
      </c>
      <c r="Q46" s="20">
        <f t="shared" si="3"/>
        <v>0.23625000000000002</v>
      </c>
      <c r="R46" s="19">
        <f t="shared" si="4"/>
        <v>59</v>
      </c>
    </row>
    <row r="47" spans="1:18" ht="12.75">
      <c r="A47" s="1">
        <v>37</v>
      </c>
      <c r="B47" s="2" t="s">
        <v>36</v>
      </c>
      <c r="C47" s="19">
        <v>4</v>
      </c>
      <c r="D47" s="19">
        <f t="shared" si="0"/>
        <v>4</v>
      </c>
      <c r="E47" s="19"/>
      <c r="F47" s="19"/>
      <c r="G47" s="19"/>
      <c r="H47" s="29">
        <v>2</v>
      </c>
      <c r="I47" s="29">
        <f t="shared" si="1"/>
        <v>2</v>
      </c>
      <c r="J47" s="29"/>
      <c r="K47" s="29"/>
      <c r="L47" s="29"/>
      <c r="M47" s="20">
        <f>((D47+I47)+2*(E47+J47)+1.2*(F47+K47)+1.8*(G47+L47))/'П 1'!C45</f>
        <v>0.3380151257910171</v>
      </c>
      <c r="N47" s="19">
        <v>2</v>
      </c>
      <c r="O47" s="19"/>
      <c r="P47" s="20">
        <f t="shared" si="2"/>
        <v>0</v>
      </c>
      <c r="Q47" s="20">
        <f t="shared" si="3"/>
        <v>0.4258990584966816</v>
      </c>
      <c r="R47" s="19">
        <f t="shared" si="4"/>
        <v>44</v>
      </c>
    </row>
    <row r="48" spans="1:18" ht="12.75">
      <c r="A48" s="1">
        <v>38</v>
      </c>
      <c r="B48" s="2" t="s">
        <v>37</v>
      </c>
      <c r="C48" s="19">
        <v>6</v>
      </c>
      <c r="D48" s="19">
        <f t="shared" si="0"/>
        <v>6</v>
      </c>
      <c r="E48" s="19"/>
      <c r="F48" s="19"/>
      <c r="G48" s="19"/>
      <c r="H48" s="29">
        <v>0</v>
      </c>
      <c r="I48" s="29">
        <f t="shared" si="1"/>
        <v>0</v>
      </c>
      <c r="J48" s="29"/>
      <c r="K48" s="29"/>
      <c r="L48" s="29"/>
      <c r="M48" s="20">
        <f>((D48+I48)+2*(E48+J48)+1.2*(F48+K48)+1.8*(G48+L48))/'П 1'!C46</f>
        <v>0.32432432432432434</v>
      </c>
      <c r="N48" s="19"/>
      <c r="O48" s="19"/>
      <c r="P48" s="20">
        <f t="shared" si="2"/>
        <v>0</v>
      </c>
      <c r="Q48" s="20">
        <f t="shared" si="3"/>
        <v>0.4086486486486487</v>
      </c>
      <c r="R48" s="19">
        <f t="shared" si="4"/>
        <v>48</v>
      </c>
    </row>
    <row r="49" spans="1:18" ht="12.75">
      <c r="A49" s="1">
        <v>39</v>
      </c>
      <c r="B49" s="2" t="s">
        <v>38</v>
      </c>
      <c r="C49" s="19"/>
      <c r="D49" s="19">
        <f t="shared" si="0"/>
        <v>0</v>
      </c>
      <c r="E49" s="19"/>
      <c r="F49" s="19"/>
      <c r="G49" s="19"/>
      <c r="H49" s="29">
        <v>7</v>
      </c>
      <c r="I49" s="29">
        <f t="shared" si="1"/>
        <v>7</v>
      </c>
      <c r="J49" s="29"/>
      <c r="K49" s="29"/>
      <c r="L49" s="29"/>
      <c r="M49" s="20">
        <f>((D49+I49)+2*(E49+J49)+1.2*(F49+K49)+1.8*(G49+L49))/'П 1'!C47</f>
        <v>0.3684210526315789</v>
      </c>
      <c r="N49" s="19"/>
      <c r="O49" s="19"/>
      <c r="P49" s="20">
        <f t="shared" si="2"/>
        <v>0</v>
      </c>
      <c r="Q49" s="20">
        <f t="shared" si="3"/>
        <v>0.46421052631578946</v>
      </c>
      <c r="R49" s="19">
        <f t="shared" si="4"/>
        <v>42</v>
      </c>
    </row>
    <row r="50" spans="1:18" ht="12.75">
      <c r="A50" s="1">
        <v>40</v>
      </c>
      <c r="B50" s="2" t="s">
        <v>39</v>
      </c>
      <c r="C50" s="19">
        <v>11</v>
      </c>
      <c r="D50" s="19">
        <f t="shared" si="0"/>
        <v>11</v>
      </c>
      <c r="E50" s="19"/>
      <c r="F50" s="19"/>
      <c r="G50" s="19"/>
      <c r="H50" s="29">
        <v>4</v>
      </c>
      <c r="I50" s="29">
        <f t="shared" si="1"/>
        <v>4</v>
      </c>
      <c r="J50" s="29"/>
      <c r="K50" s="29"/>
      <c r="L50" s="29"/>
      <c r="M50" s="20">
        <f>((D50+I50)+2*(E50+J50)+1.2*(F50+K50)+1.8*(G50+L50))/'П 1'!C48</f>
        <v>0.14285714285714285</v>
      </c>
      <c r="N50" s="19">
        <v>3</v>
      </c>
      <c r="O50" s="19">
        <v>1</v>
      </c>
      <c r="P50" s="20">
        <f t="shared" si="2"/>
        <v>0.3333333333333333</v>
      </c>
      <c r="Q50" s="20">
        <f t="shared" si="3"/>
        <v>0.13238095238095238</v>
      </c>
      <c r="R50" s="19">
        <f t="shared" si="4"/>
        <v>68</v>
      </c>
    </row>
    <row r="51" spans="1:18" ht="12.75">
      <c r="A51" s="1">
        <v>41</v>
      </c>
      <c r="B51" s="2" t="s">
        <v>40</v>
      </c>
      <c r="C51" s="19">
        <v>29</v>
      </c>
      <c r="D51" s="19">
        <f t="shared" si="0"/>
        <v>25</v>
      </c>
      <c r="E51" s="19"/>
      <c r="F51" s="19"/>
      <c r="G51" s="19">
        <v>4</v>
      </c>
      <c r="H51" s="29">
        <v>0</v>
      </c>
      <c r="I51" s="29">
        <f t="shared" si="1"/>
        <v>0</v>
      </c>
      <c r="J51" s="29"/>
      <c r="K51" s="29"/>
      <c r="L51" s="29"/>
      <c r="M51" s="20">
        <f>((D51+I51)+2*(E51+J51)+1.2*(F51+K51)+1.8*(G51+L51))/'П 1'!C49</f>
        <v>0.5322314049586777</v>
      </c>
      <c r="N51" s="19">
        <v>8</v>
      </c>
      <c r="O51" s="19"/>
      <c r="P51" s="20">
        <f t="shared" si="2"/>
        <v>0</v>
      </c>
      <c r="Q51" s="20">
        <f t="shared" si="3"/>
        <v>0.6706115702479339</v>
      </c>
      <c r="R51" s="19">
        <f t="shared" si="4"/>
        <v>25</v>
      </c>
    </row>
    <row r="52" spans="1:18" ht="12.75">
      <c r="A52" s="1">
        <v>42</v>
      </c>
      <c r="B52" s="2" t="s">
        <v>41</v>
      </c>
      <c r="C52" s="19">
        <v>2</v>
      </c>
      <c r="D52" s="19">
        <f t="shared" si="0"/>
        <v>2</v>
      </c>
      <c r="E52" s="19"/>
      <c r="F52" s="19"/>
      <c r="G52" s="19"/>
      <c r="H52" s="29">
        <v>1</v>
      </c>
      <c r="I52" s="29">
        <f t="shared" si="1"/>
        <v>1</v>
      </c>
      <c r="J52" s="29"/>
      <c r="K52" s="29"/>
      <c r="L52" s="29"/>
      <c r="M52" s="20">
        <f>((D52+I52)+2*(E52+J52)+1.2*(F52+K52)+1.8*(G52+L52))/'П 1'!C50</f>
        <v>0.1003482404692082</v>
      </c>
      <c r="N52" s="19">
        <v>2</v>
      </c>
      <c r="O52" s="19">
        <v>1</v>
      </c>
      <c r="P52" s="20">
        <f t="shared" si="2"/>
        <v>0.5</v>
      </c>
      <c r="Q52" s="20">
        <f t="shared" si="3"/>
        <v>0.07626466275659824</v>
      </c>
      <c r="R52" s="19">
        <f t="shared" si="4"/>
        <v>74</v>
      </c>
    </row>
    <row r="53" spans="1:18" ht="12.75">
      <c r="A53" s="1">
        <v>43</v>
      </c>
      <c r="B53" s="2" t="s">
        <v>42</v>
      </c>
      <c r="C53" s="19"/>
      <c r="D53" s="19">
        <f t="shared" si="0"/>
        <v>0</v>
      </c>
      <c r="E53" s="19"/>
      <c r="F53" s="19"/>
      <c r="G53" s="19"/>
      <c r="H53" s="29">
        <v>0</v>
      </c>
      <c r="I53" s="29">
        <f t="shared" si="1"/>
        <v>0</v>
      </c>
      <c r="J53" s="29"/>
      <c r="K53" s="29"/>
      <c r="L53" s="29"/>
      <c r="M53" s="20">
        <f>((D53+I53)+2*(E53+J53)+1.2*(F53+K53)+1.8*(G53+L53))/'П 1'!C51</f>
        <v>0</v>
      </c>
      <c r="N53" s="19"/>
      <c r="O53" s="19"/>
      <c r="P53" s="20">
        <f t="shared" si="2"/>
        <v>0</v>
      </c>
      <c r="Q53" s="20">
        <f t="shared" si="3"/>
        <v>0</v>
      </c>
      <c r="R53" s="19">
        <f t="shared" si="4"/>
        <v>82</v>
      </c>
    </row>
    <row r="54" spans="1:18" ht="12.75">
      <c r="A54" s="1">
        <v>44</v>
      </c>
      <c r="B54" s="2" t="s">
        <v>43</v>
      </c>
      <c r="C54" s="19">
        <v>11</v>
      </c>
      <c r="D54" s="19">
        <f t="shared" si="0"/>
        <v>10</v>
      </c>
      <c r="E54" s="19"/>
      <c r="F54" s="19">
        <v>1</v>
      </c>
      <c r="G54" s="19"/>
      <c r="H54" s="29">
        <v>4</v>
      </c>
      <c r="I54" s="29">
        <f t="shared" si="1"/>
        <v>4</v>
      </c>
      <c r="J54" s="29"/>
      <c r="K54" s="29"/>
      <c r="L54" s="29"/>
      <c r="M54" s="20">
        <f>((D54+I54)+2*(E54+J54)+1.2*(F54+K54)+1.8*(G54+L54))/'П 1'!C52</f>
        <v>0.2714285714285714</v>
      </c>
      <c r="N54" s="19">
        <v>9</v>
      </c>
      <c r="O54" s="19"/>
      <c r="P54" s="20">
        <f t="shared" si="2"/>
        <v>0</v>
      </c>
      <c r="Q54" s="20">
        <f t="shared" si="3"/>
        <v>0.34199999999999997</v>
      </c>
      <c r="R54" s="19">
        <f t="shared" si="4"/>
        <v>51</v>
      </c>
    </row>
    <row r="55" spans="1:18" ht="12.75">
      <c r="A55" s="1">
        <v>45</v>
      </c>
      <c r="B55" s="2" t="s">
        <v>44</v>
      </c>
      <c r="C55" s="19">
        <v>12</v>
      </c>
      <c r="D55" s="19">
        <f t="shared" si="0"/>
        <v>12</v>
      </c>
      <c r="E55" s="19"/>
      <c r="F55" s="19"/>
      <c r="G55" s="19"/>
      <c r="H55" s="29">
        <v>0</v>
      </c>
      <c r="I55" s="29">
        <f t="shared" si="1"/>
        <v>0</v>
      </c>
      <c r="J55" s="29"/>
      <c r="K55" s="29"/>
      <c r="L55" s="29"/>
      <c r="M55" s="20">
        <f>((D55+I55)+2*(E55+J55)+1.2*(F55+K55)+1.8*(G55+L55))/'П 1'!C53</f>
        <v>0.631578947368421</v>
      </c>
      <c r="N55" s="19"/>
      <c r="O55" s="19"/>
      <c r="P55" s="20">
        <f t="shared" si="2"/>
        <v>0</v>
      </c>
      <c r="Q55" s="20">
        <f t="shared" si="3"/>
        <v>0.7957894736842105</v>
      </c>
      <c r="R55" s="19">
        <f t="shared" si="4"/>
        <v>19</v>
      </c>
    </row>
    <row r="56" spans="1:18" ht="12.75">
      <c r="A56" s="1">
        <v>46</v>
      </c>
      <c r="B56" s="2" t="s">
        <v>45</v>
      </c>
      <c r="C56" s="19">
        <v>9</v>
      </c>
      <c r="D56" s="19">
        <f t="shared" si="0"/>
        <v>9</v>
      </c>
      <c r="E56" s="19"/>
      <c r="F56" s="19"/>
      <c r="G56" s="19"/>
      <c r="H56" s="29">
        <v>2</v>
      </c>
      <c r="I56" s="29">
        <f t="shared" si="1"/>
        <v>2</v>
      </c>
      <c r="J56" s="29"/>
      <c r="K56" s="29"/>
      <c r="L56" s="29"/>
      <c r="M56" s="20">
        <f>((D56+I56)+2*(E56+J56)+1.2*(F56+K56)+1.8*(G56+L56))/'П 1'!C54</f>
        <v>0.21568627450980393</v>
      </c>
      <c r="N56" s="19">
        <v>9</v>
      </c>
      <c r="O56" s="19">
        <v>1</v>
      </c>
      <c r="P56" s="20">
        <f t="shared" si="2"/>
        <v>0.1111111111111111</v>
      </c>
      <c r="Q56" s="20">
        <f t="shared" si="3"/>
        <v>0.2477995642701525</v>
      </c>
      <c r="R56" s="19">
        <f t="shared" si="4"/>
        <v>58</v>
      </c>
    </row>
    <row r="57" spans="1:18" ht="12.75">
      <c r="A57" s="1">
        <v>47</v>
      </c>
      <c r="B57" s="2" t="s">
        <v>46</v>
      </c>
      <c r="C57" s="19">
        <v>7</v>
      </c>
      <c r="D57" s="19">
        <f t="shared" si="0"/>
        <v>7</v>
      </c>
      <c r="E57" s="19"/>
      <c r="F57" s="19"/>
      <c r="G57" s="19"/>
      <c r="H57" s="29">
        <v>6</v>
      </c>
      <c r="I57" s="29">
        <f t="shared" si="1"/>
        <v>6</v>
      </c>
      <c r="J57" s="29"/>
      <c r="K57" s="29"/>
      <c r="L57" s="29"/>
      <c r="M57" s="20">
        <f>((D57+I57)+2*(E57+J57)+1.2*(F57+K57)+1.8*(G57+L57))/'П 1'!C55</f>
        <v>0.30952380952380953</v>
      </c>
      <c r="N57" s="19">
        <v>6</v>
      </c>
      <c r="O57" s="19">
        <v>1</v>
      </c>
      <c r="P57" s="20">
        <f t="shared" si="2"/>
        <v>0.16666666666666666</v>
      </c>
      <c r="Q57" s="20">
        <f t="shared" si="3"/>
        <v>0.3384126984126984</v>
      </c>
      <c r="R57" s="19">
        <f t="shared" si="4"/>
        <v>53</v>
      </c>
    </row>
    <row r="58" spans="1:18" ht="12.75">
      <c r="A58" s="1">
        <v>48</v>
      </c>
      <c r="B58" s="2" t="s">
        <v>47</v>
      </c>
      <c r="C58" s="19">
        <v>9</v>
      </c>
      <c r="D58" s="19">
        <f t="shared" si="0"/>
        <v>8</v>
      </c>
      <c r="E58" s="19"/>
      <c r="F58" s="19">
        <v>1</v>
      </c>
      <c r="G58" s="19"/>
      <c r="H58" s="29">
        <v>0</v>
      </c>
      <c r="I58" s="29">
        <f t="shared" si="1"/>
        <v>0</v>
      </c>
      <c r="J58" s="29"/>
      <c r="K58" s="29"/>
      <c r="L58" s="29"/>
      <c r="M58" s="20">
        <f>((D58+I58)+2*(E58+J58)+1.2*(F58+K58)+1.8*(G58+L58))/'П 1'!C56</f>
        <v>0.2421052631578947</v>
      </c>
      <c r="N58" s="19">
        <v>5</v>
      </c>
      <c r="O58" s="19"/>
      <c r="P58" s="20">
        <f t="shared" si="2"/>
        <v>0</v>
      </c>
      <c r="Q58" s="20">
        <f t="shared" si="3"/>
        <v>0.30505263157894735</v>
      </c>
      <c r="R58" s="19">
        <f t="shared" si="4"/>
        <v>57</v>
      </c>
    </row>
    <row r="59" spans="1:18" ht="12.75">
      <c r="A59" s="1">
        <v>49</v>
      </c>
      <c r="B59" s="2" t="s">
        <v>48</v>
      </c>
      <c r="C59" s="19">
        <v>8</v>
      </c>
      <c r="D59" s="19">
        <f t="shared" si="0"/>
        <v>7</v>
      </c>
      <c r="E59" s="19"/>
      <c r="F59" s="19">
        <v>1</v>
      </c>
      <c r="G59" s="19"/>
      <c r="H59" s="29">
        <v>0</v>
      </c>
      <c r="I59" s="29">
        <f t="shared" si="1"/>
        <v>0</v>
      </c>
      <c r="J59" s="29"/>
      <c r="K59" s="29"/>
      <c r="L59" s="29"/>
      <c r="M59" s="20">
        <f>((D59+I59)+2*(E59+J59)+1.2*(F59+K59)+1.8*(G59+L59))/'П 1'!C57</f>
        <v>0.3565217391304348</v>
      </c>
      <c r="N59" s="19">
        <v>5</v>
      </c>
      <c r="O59" s="19">
        <v>1</v>
      </c>
      <c r="P59" s="20">
        <f t="shared" si="2"/>
        <v>0.2</v>
      </c>
      <c r="Q59" s="20">
        <f t="shared" si="3"/>
        <v>0.3779130434782609</v>
      </c>
      <c r="R59" s="19">
        <f t="shared" si="4"/>
        <v>49</v>
      </c>
    </row>
    <row r="60" spans="1:18" ht="12.75">
      <c r="A60" s="1">
        <v>50</v>
      </c>
      <c r="B60" s="2" t="s">
        <v>49</v>
      </c>
      <c r="C60" s="19">
        <v>3</v>
      </c>
      <c r="D60" s="19">
        <f t="shared" si="0"/>
        <v>3</v>
      </c>
      <c r="E60" s="19"/>
      <c r="F60" s="19"/>
      <c r="G60" s="19"/>
      <c r="H60" s="29">
        <v>0</v>
      </c>
      <c r="I60" s="29">
        <f t="shared" si="1"/>
        <v>0</v>
      </c>
      <c r="J60" s="29"/>
      <c r="K60" s="29"/>
      <c r="L60" s="29"/>
      <c r="M60" s="20">
        <f>((D60+I60)+2*(E60+J60)+1.2*(F60+K60)+1.8*(G60+L60))/'П 1'!C58</f>
        <v>0.125</v>
      </c>
      <c r="N60" s="19">
        <v>5</v>
      </c>
      <c r="O60" s="19"/>
      <c r="P60" s="20">
        <f t="shared" si="2"/>
        <v>0</v>
      </c>
      <c r="Q60" s="20">
        <f t="shared" si="3"/>
        <v>0.1575</v>
      </c>
      <c r="R60" s="19">
        <f t="shared" si="4"/>
        <v>66</v>
      </c>
    </row>
    <row r="61" spans="1:18" ht="12.75">
      <c r="A61" s="1">
        <v>51</v>
      </c>
      <c r="B61" s="2" t="s">
        <v>50</v>
      </c>
      <c r="C61" s="19">
        <v>66</v>
      </c>
      <c r="D61" s="19">
        <f t="shared" si="0"/>
        <v>65</v>
      </c>
      <c r="E61" s="19"/>
      <c r="F61" s="19"/>
      <c r="G61" s="19">
        <v>1</v>
      </c>
      <c r="H61" s="29">
        <v>8</v>
      </c>
      <c r="I61" s="29">
        <f t="shared" si="1"/>
        <v>8</v>
      </c>
      <c r="J61" s="29"/>
      <c r="K61" s="29"/>
      <c r="L61" s="29"/>
      <c r="M61" s="20">
        <f>((D61+I61)+2*(E61+J61)+1.2*(F61+K61)+1.8*(G61+L61))/'П 1'!C59</f>
        <v>1.6622222222222223</v>
      </c>
      <c r="N61" s="19">
        <v>22</v>
      </c>
      <c r="O61" s="19">
        <v>4</v>
      </c>
      <c r="P61" s="20">
        <f t="shared" si="2"/>
        <v>0.18181818181818182</v>
      </c>
      <c r="Q61" s="20">
        <f t="shared" si="3"/>
        <v>1.7921777777777776</v>
      </c>
      <c r="R61" s="19">
        <f t="shared" si="4"/>
        <v>4</v>
      </c>
    </row>
    <row r="62" spans="1:18" ht="12.75">
      <c r="A62" s="1">
        <v>52</v>
      </c>
      <c r="B62" s="2" t="s">
        <v>51</v>
      </c>
      <c r="C62" s="19">
        <v>10</v>
      </c>
      <c r="D62" s="19">
        <f t="shared" si="0"/>
        <v>10</v>
      </c>
      <c r="E62" s="19"/>
      <c r="F62" s="19"/>
      <c r="G62" s="19"/>
      <c r="H62" s="29">
        <v>0</v>
      </c>
      <c r="I62" s="29">
        <f t="shared" si="1"/>
        <v>0</v>
      </c>
      <c r="J62" s="29"/>
      <c r="K62" s="29"/>
      <c r="L62" s="29"/>
      <c r="M62" s="20">
        <f>((D62+I62)+2*(E62+J62)+1.2*(F62+K62)+1.8*(G62+L62))/'П 1'!C60</f>
        <v>0.26905499041721953</v>
      </c>
      <c r="N62" s="19">
        <v>6</v>
      </c>
      <c r="O62" s="19"/>
      <c r="P62" s="20">
        <f t="shared" si="2"/>
        <v>0</v>
      </c>
      <c r="Q62" s="20">
        <f t="shared" si="3"/>
        <v>0.3390092879256966</v>
      </c>
      <c r="R62" s="19">
        <f t="shared" si="4"/>
        <v>52</v>
      </c>
    </row>
    <row r="63" spans="1:18" ht="12.75">
      <c r="A63" s="1">
        <v>53</v>
      </c>
      <c r="B63" s="2" t="s">
        <v>52</v>
      </c>
      <c r="C63" s="19">
        <v>4</v>
      </c>
      <c r="D63" s="19">
        <f t="shared" si="0"/>
        <v>4</v>
      </c>
      <c r="E63" s="19"/>
      <c r="F63" s="19"/>
      <c r="G63" s="19"/>
      <c r="H63" s="29">
        <v>0</v>
      </c>
      <c r="I63" s="29">
        <f t="shared" si="1"/>
        <v>0</v>
      </c>
      <c r="J63" s="29"/>
      <c r="K63" s="29"/>
      <c r="L63" s="29"/>
      <c r="M63" s="20">
        <f>((D63+I63)+2*(E63+J63)+1.2*(F63+K63)+1.8*(G63+L63))/'П 1'!C61</f>
        <v>0.2222222222222222</v>
      </c>
      <c r="N63" s="19">
        <v>6</v>
      </c>
      <c r="O63" s="19">
        <v>5</v>
      </c>
      <c r="P63" s="20">
        <f t="shared" si="2"/>
        <v>0.8333333333333334</v>
      </c>
      <c r="Q63" s="20">
        <f t="shared" si="3"/>
        <v>0.09481481481481481</v>
      </c>
      <c r="R63" s="19">
        <f t="shared" si="4"/>
        <v>73</v>
      </c>
    </row>
    <row r="64" spans="1:18" ht="12.75">
      <c r="A64" s="1">
        <v>54</v>
      </c>
      <c r="B64" s="2" t="s">
        <v>53</v>
      </c>
      <c r="C64" s="19">
        <v>24</v>
      </c>
      <c r="D64" s="19">
        <f t="shared" si="0"/>
        <v>24</v>
      </c>
      <c r="E64" s="19"/>
      <c r="F64" s="19"/>
      <c r="G64" s="19"/>
      <c r="H64" s="29">
        <v>0</v>
      </c>
      <c r="I64" s="29">
        <f t="shared" si="1"/>
        <v>0</v>
      </c>
      <c r="J64" s="29"/>
      <c r="K64" s="29"/>
      <c r="L64" s="29"/>
      <c r="M64" s="20">
        <f>((D64+I64)+2*(E64+J64)+1.2*(F64+K64)+1.8*(G64+L64))/'П 1'!C62</f>
        <v>0.41379310344827586</v>
      </c>
      <c r="N64" s="19">
        <v>17</v>
      </c>
      <c r="O64" s="19">
        <v>1</v>
      </c>
      <c r="P64" s="20">
        <f t="shared" si="2"/>
        <v>0.058823529411764705</v>
      </c>
      <c r="Q64" s="20">
        <f t="shared" si="3"/>
        <v>0.49703853955375255</v>
      </c>
      <c r="R64" s="19">
        <f t="shared" si="4"/>
        <v>38</v>
      </c>
    </row>
    <row r="65" spans="1:18" ht="12.75">
      <c r="A65" s="1">
        <v>55</v>
      </c>
      <c r="B65" s="2" t="s">
        <v>54</v>
      </c>
      <c r="C65" s="19">
        <v>5</v>
      </c>
      <c r="D65" s="19">
        <f t="shared" si="0"/>
        <v>5</v>
      </c>
      <c r="E65" s="19"/>
      <c r="F65" s="19"/>
      <c r="G65" s="19"/>
      <c r="H65" s="29">
        <v>1</v>
      </c>
      <c r="I65" s="29">
        <f t="shared" si="1"/>
        <v>1</v>
      </c>
      <c r="J65" s="29"/>
      <c r="K65" s="29"/>
      <c r="L65" s="29"/>
      <c r="M65" s="20">
        <f>((D65+I65)+2*(E65+J65)+1.2*(F65+K65)+1.8*(G65+L65))/'П 1'!C63</f>
        <v>0.25</v>
      </c>
      <c r="N65" s="19"/>
      <c r="O65" s="19"/>
      <c r="P65" s="20">
        <f t="shared" si="2"/>
        <v>0</v>
      </c>
      <c r="Q65" s="20">
        <f t="shared" si="3"/>
        <v>0.315</v>
      </c>
      <c r="R65" s="19">
        <f t="shared" si="4"/>
        <v>54</v>
      </c>
    </row>
    <row r="66" spans="1:18" ht="12.75">
      <c r="A66" s="1">
        <v>56</v>
      </c>
      <c r="B66" s="2" t="s">
        <v>55</v>
      </c>
      <c r="C66" s="19">
        <v>30</v>
      </c>
      <c r="D66" s="19">
        <f t="shared" si="0"/>
        <v>30</v>
      </c>
      <c r="E66" s="19"/>
      <c r="F66" s="19"/>
      <c r="G66" s="19"/>
      <c r="H66" s="29">
        <v>3</v>
      </c>
      <c r="I66" s="29">
        <f t="shared" si="1"/>
        <v>3</v>
      </c>
      <c r="J66" s="29"/>
      <c r="K66" s="29"/>
      <c r="L66" s="29"/>
      <c r="M66" s="20">
        <f>((D66+I66)+2*(E66+J66)+1.2*(F66+K66)+1.8*(G66+L66))/'П 1'!C64</f>
        <v>0.66</v>
      </c>
      <c r="N66" s="19">
        <v>6</v>
      </c>
      <c r="O66" s="19"/>
      <c r="P66" s="20">
        <f t="shared" si="2"/>
        <v>0</v>
      </c>
      <c r="Q66" s="20">
        <f t="shared" si="3"/>
        <v>0.8316</v>
      </c>
      <c r="R66" s="19">
        <f t="shared" si="4"/>
        <v>18</v>
      </c>
    </row>
    <row r="67" spans="1:18" ht="12.75">
      <c r="A67" s="1">
        <v>57</v>
      </c>
      <c r="B67" s="2" t="s">
        <v>56</v>
      </c>
      <c r="C67" s="19">
        <v>26</v>
      </c>
      <c r="D67" s="19">
        <f t="shared" si="0"/>
        <v>26</v>
      </c>
      <c r="E67" s="19"/>
      <c r="F67" s="19"/>
      <c r="G67" s="19"/>
      <c r="H67" s="29">
        <v>9</v>
      </c>
      <c r="I67" s="29">
        <f t="shared" si="1"/>
        <v>9</v>
      </c>
      <c r="J67" s="29"/>
      <c r="K67" s="29"/>
      <c r="L67" s="29"/>
      <c r="M67" s="20">
        <f>((D67+I67)+2*(E67+J67)+1.2*(F67+K67)+1.8*(G67+L67))/'П 1'!C65</f>
        <v>0.3954802259887006</v>
      </c>
      <c r="N67" s="19">
        <v>16</v>
      </c>
      <c r="O67" s="19">
        <v>1</v>
      </c>
      <c r="P67" s="20">
        <f t="shared" si="2"/>
        <v>0.0625</v>
      </c>
      <c r="Q67" s="20">
        <f t="shared" si="3"/>
        <v>0.47358757062146895</v>
      </c>
      <c r="R67" s="19">
        <f t="shared" si="4"/>
        <v>41</v>
      </c>
    </row>
    <row r="68" spans="1:18" ht="12.75">
      <c r="A68" s="1">
        <v>58</v>
      </c>
      <c r="B68" s="2" t="s">
        <v>57</v>
      </c>
      <c r="C68" s="19">
        <v>2</v>
      </c>
      <c r="D68" s="19">
        <f t="shared" si="0"/>
        <v>2</v>
      </c>
      <c r="E68" s="19"/>
      <c r="F68" s="19"/>
      <c r="G68" s="19"/>
      <c r="H68" s="29">
        <v>0</v>
      </c>
      <c r="I68" s="29">
        <f t="shared" si="1"/>
        <v>0</v>
      </c>
      <c r="J68" s="29"/>
      <c r="K68" s="29"/>
      <c r="L68" s="29"/>
      <c r="M68" s="20">
        <f>((D68+I68)+2*(E68+J68)+1.2*(F68+K68)+1.8*(G68+L68))/'П 1'!C66</f>
        <v>0.05128205128205128</v>
      </c>
      <c r="N68" s="19">
        <v>4</v>
      </c>
      <c r="O68" s="19">
        <v>2</v>
      </c>
      <c r="P68" s="20">
        <f t="shared" si="2"/>
        <v>0.5</v>
      </c>
      <c r="Q68" s="20">
        <f t="shared" si="3"/>
        <v>0.038974358974358976</v>
      </c>
      <c r="R68" s="19">
        <f t="shared" si="4"/>
        <v>79</v>
      </c>
    </row>
    <row r="69" spans="1:18" ht="12.75">
      <c r="A69" s="1">
        <v>59</v>
      </c>
      <c r="B69" s="2" t="s">
        <v>58</v>
      </c>
      <c r="C69" s="19">
        <v>3</v>
      </c>
      <c r="D69" s="19">
        <f t="shared" si="0"/>
        <v>3</v>
      </c>
      <c r="E69" s="19"/>
      <c r="F69" s="19"/>
      <c r="G69" s="19"/>
      <c r="H69" s="29">
        <v>0</v>
      </c>
      <c r="I69" s="29">
        <f t="shared" si="1"/>
        <v>0</v>
      </c>
      <c r="J69" s="29"/>
      <c r="K69" s="29"/>
      <c r="L69" s="29"/>
      <c r="M69" s="20">
        <f>((D69+I69)+2*(E69+J69)+1.2*(F69+K69)+1.8*(G69+L69))/'П 1'!C67</f>
        <v>0.16513346403257426</v>
      </c>
      <c r="N69" s="19">
        <v>2</v>
      </c>
      <c r="O69" s="19"/>
      <c r="P69" s="20">
        <f t="shared" si="2"/>
        <v>0</v>
      </c>
      <c r="Q69" s="20">
        <f t="shared" si="3"/>
        <v>0.20806816468104355</v>
      </c>
      <c r="R69" s="19">
        <f t="shared" si="4"/>
        <v>61</v>
      </c>
    </row>
    <row r="70" spans="1:18" ht="12.75">
      <c r="A70" s="1">
        <v>60</v>
      </c>
      <c r="B70" s="2" t="s">
        <v>59</v>
      </c>
      <c r="C70" s="19">
        <v>17</v>
      </c>
      <c r="D70" s="19">
        <f t="shared" si="0"/>
        <v>15</v>
      </c>
      <c r="E70" s="19">
        <v>1</v>
      </c>
      <c r="F70" s="19"/>
      <c r="G70" s="19">
        <v>1</v>
      </c>
      <c r="H70" s="29">
        <v>15</v>
      </c>
      <c r="I70" s="29">
        <f t="shared" si="1"/>
        <v>15</v>
      </c>
      <c r="J70" s="29"/>
      <c r="K70" s="29"/>
      <c r="L70" s="29"/>
      <c r="M70" s="20">
        <f>((D70+I70)+2*(E70+J70)+1.2*(F70+K70)+1.8*(G70+L70))/'П 1'!C68</f>
        <v>0.5451612903225806</v>
      </c>
      <c r="N70" s="19">
        <v>17</v>
      </c>
      <c r="O70" s="19">
        <v>5</v>
      </c>
      <c r="P70" s="20">
        <f t="shared" si="2"/>
        <v>0.29411764705882354</v>
      </c>
      <c r="Q70" s="20">
        <f t="shared" si="3"/>
        <v>0.526561669829222</v>
      </c>
      <c r="R70" s="19">
        <f t="shared" si="4"/>
        <v>36</v>
      </c>
    </row>
    <row r="71" spans="1:18" ht="12.75">
      <c r="A71" s="1">
        <v>61</v>
      </c>
      <c r="B71" s="2" t="s">
        <v>60</v>
      </c>
      <c r="C71" s="19">
        <v>37</v>
      </c>
      <c r="D71" s="19">
        <f t="shared" si="0"/>
        <v>37</v>
      </c>
      <c r="E71" s="19"/>
      <c r="F71" s="19"/>
      <c r="G71" s="19"/>
      <c r="H71" s="29">
        <v>0</v>
      </c>
      <c r="I71" s="29">
        <f t="shared" si="1"/>
        <v>0</v>
      </c>
      <c r="J71" s="29"/>
      <c r="K71" s="29"/>
      <c r="L71" s="29"/>
      <c r="M71" s="20">
        <f>((D71+I71)+2*(E71+J71)+1.2*(F71+K71)+1.8*(G71+L71))/'П 1'!C69</f>
        <v>1.9473684210526316</v>
      </c>
      <c r="N71" s="19">
        <v>17</v>
      </c>
      <c r="O71" s="19"/>
      <c r="P71" s="20">
        <f t="shared" si="2"/>
        <v>0</v>
      </c>
      <c r="Q71" s="20">
        <f t="shared" si="3"/>
        <v>2.453684210526316</v>
      </c>
      <c r="R71" s="19">
        <f t="shared" si="4"/>
        <v>2</v>
      </c>
    </row>
    <row r="72" spans="1:18" ht="12.75">
      <c r="A72" s="1">
        <v>62</v>
      </c>
      <c r="B72" s="2" t="s">
        <v>61</v>
      </c>
      <c r="C72" s="19">
        <v>4</v>
      </c>
      <c r="D72" s="19">
        <f t="shared" si="0"/>
        <v>4</v>
      </c>
      <c r="E72" s="19"/>
      <c r="F72" s="19"/>
      <c r="G72" s="19"/>
      <c r="H72" s="29">
        <v>0</v>
      </c>
      <c r="I72" s="29">
        <f t="shared" si="1"/>
        <v>0</v>
      </c>
      <c r="J72" s="29"/>
      <c r="K72" s="29"/>
      <c r="L72" s="29"/>
      <c r="M72" s="20">
        <f>((D72+I72)+2*(E72+J72)+1.2*(F72+K72)+1.8*(G72+L72))/'П 1'!C70</f>
        <v>0.16</v>
      </c>
      <c r="N72" s="19">
        <v>1</v>
      </c>
      <c r="O72" s="19">
        <v>1</v>
      </c>
      <c r="P72" s="20">
        <f t="shared" si="2"/>
        <v>1</v>
      </c>
      <c r="Q72" s="20">
        <f t="shared" si="3"/>
        <v>0.041600000000000005</v>
      </c>
      <c r="R72" s="19">
        <f t="shared" si="4"/>
        <v>78</v>
      </c>
    </row>
    <row r="73" spans="1:18" ht="12.75">
      <c r="A73" s="1">
        <v>63</v>
      </c>
      <c r="B73" s="2" t="s">
        <v>62</v>
      </c>
      <c r="C73" s="19">
        <v>19</v>
      </c>
      <c r="D73" s="19">
        <f t="shared" si="0"/>
        <v>19</v>
      </c>
      <c r="E73" s="19"/>
      <c r="F73" s="19"/>
      <c r="G73" s="19"/>
      <c r="H73" s="29">
        <v>5</v>
      </c>
      <c r="I73" s="29">
        <f t="shared" si="1"/>
        <v>5</v>
      </c>
      <c r="J73" s="29"/>
      <c r="K73" s="29"/>
      <c r="L73" s="29"/>
      <c r="M73" s="20">
        <f>((D73+I73)+2*(E73+J73)+1.2*(F73+K73)+1.8*(G73+L73))/'П 1'!C71</f>
        <v>0.5853658536585366</v>
      </c>
      <c r="N73" s="19">
        <v>29</v>
      </c>
      <c r="O73" s="19">
        <v>8</v>
      </c>
      <c r="P73" s="20">
        <f t="shared" si="2"/>
        <v>0.27586206896551724</v>
      </c>
      <c r="Q73" s="20">
        <f t="shared" si="3"/>
        <v>0.576080740117746</v>
      </c>
      <c r="R73" s="19">
        <f t="shared" si="4"/>
        <v>31</v>
      </c>
    </row>
    <row r="74" spans="1:18" ht="12.75">
      <c r="A74" s="1">
        <v>64</v>
      </c>
      <c r="B74" s="2" t="s">
        <v>63</v>
      </c>
      <c r="C74" s="19">
        <v>2</v>
      </c>
      <c r="D74" s="19">
        <f t="shared" si="0"/>
        <v>2</v>
      </c>
      <c r="E74" s="19"/>
      <c r="F74" s="19"/>
      <c r="G74" s="19"/>
      <c r="H74" s="29">
        <v>0</v>
      </c>
      <c r="I74" s="29">
        <f t="shared" si="1"/>
        <v>0</v>
      </c>
      <c r="J74" s="29"/>
      <c r="K74" s="29"/>
      <c r="L74" s="29"/>
      <c r="M74" s="20">
        <f>((D74+I74)+2*(E74+J74)+1.2*(F74+K74)+1.8*(G74+L74))/'П 1'!C72</f>
        <v>0.08</v>
      </c>
      <c r="N74" s="19"/>
      <c r="O74" s="19"/>
      <c r="P74" s="20">
        <f t="shared" si="2"/>
        <v>0</v>
      </c>
      <c r="Q74" s="20">
        <f t="shared" si="3"/>
        <v>0.1008</v>
      </c>
      <c r="R74" s="19">
        <f t="shared" si="4"/>
        <v>72</v>
      </c>
    </row>
    <row r="75" spans="1:18" ht="12.75">
      <c r="A75" s="1">
        <v>65</v>
      </c>
      <c r="B75" s="2" t="s">
        <v>64</v>
      </c>
      <c r="C75" s="19">
        <v>29</v>
      </c>
      <c r="D75" s="19">
        <f t="shared" si="0"/>
        <v>27</v>
      </c>
      <c r="E75" s="19">
        <v>1</v>
      </c>
      <c r="F75" s="19"/>
      <c r="G75" s="19">
        <v>1</v>
      </c>
      <c r="H75" s="29">
        <v>2</v>
      </c>
      <c r="I75" s="29">
        <f t="shared" si="1"/>
        <v>2</v>
      </c>
      <c r="J75" s="29"/>
      <c r="K75" s="29"/>
      <c r="L75" s="29"/>
      <c r="M75" s="20">
        <f>((D75+I75)+2*(E75+J75)+1.2*(F75+K75)+1.8*(G75+L75))/'П 1'!C73</f>
        <v>0.5805309734513274</v>
      </c>
      <c r="N75" s="19">
        <v>7</v>
      </c>
      <c r="O75" s="19">
        <v>1</v>
      </c>
      <c r="P75" s="20">
        <f t="shared" si="2"/>
        <v>0.14285714285714285</v>
      </c>
      <c r="Q75" s="20">
        <f t="shared" si="3"/>
        <v>0.6485360303413401</v>
      </c>
      <c r="R75" s="19">
        <f t="shared" si="4"/>
        <v>27</v>
      </c>
    </row>
    <row r="76" spans="1:18" ht="12.75">
      <c r="A76" s="1">
        <v>66</v>
      </c>
      <c r="B76" s="2" t="s">
        <v>65</v>
      </c>
      <c r="C76" s="19">
        <v>2</v>
      </c>
      <c r="D76" s="19">
        <f aca="true" t="shared" si="5" ref="D76:D92">C76-E76-F76-G76</f>
        <v>1</v>
      </c>
      <c r="E76" s="19">
        <v>1</v>
      </c>
      <c r="F76" s="19"/>
      <c r="G76" s="19"/>
      <c r="H76" s="29">
        <v>2</v>
      </c>
      <c r="I76" s="29">
        <f aca="true" t="shared" si="6" ref="I76:I92">H76-J76-K76-L76</f>
        <v>2</v>
      </c>
      <c r="J76" s="29"/>
      <c r="K76" s="29"/>
      <c r="L76" s="29"/>
      <c r="M76" s="20">
        <f>((D76+I76)+2*(E76+J76)+1.2*(F76+K76)+1.8*(G76+L76))/'П 1'!C74</f>
        <v>0.15873015873015872</v>
      </c>
      <c r="N76" s="19">
        <v>1</v>
      </c>
      <c r="O76" s="19"/>
      <c r="P76" s="20">
        <f aca="true" t="shared" si="7" ref="P76:P92">IF(N76=0,0,O76/N76)</f>
        <v>0</v>
      </c>
      <c r="Q76" s="20">
        <f aca="true" t="shared" si="8" ref="Q76:Q92">(1.26-P76)*M76</f>
        <v>0.19999999999999998</v>
      </c>
      <c r="R76" s="19">
        <f aca="true" t="shared" si="9" ref="R76:R92">IF(M76=0,82,RANK(Q76,Q$11:Q$92,0))</f>
        <v>62</v>
      </c>
    </row>
    <row r="77" spans="1:18" ht="12.75">
      <c r="A77" s="1">
        <v>67</v>
      </c>
      <c r="B77" s="2" t="s">
        <v>66</v>
      </c>
      <c r="C77" s="19">
        <v>16</v>
      </c>
      <c r="D77" s="19">
        <f t="shared" si="5"/>
        <v>16</v>
      </c>
      <c r="E77" s="19"/>
      <c r="F77" s="19"/>
      <c r="G77" s="19"/>
      <c r="H77" s="29">
        <v>0</v>
      </c>
      <c r="I77" s="29">
        <f t="shared" si="6"/>
        <v>0</v>
      </c>
      <c r="J77" s="29"/>
      <c r="K77" s="29"/>
      <c r="L77" s="29"/>
      <c r="M77" s="20">
        <f>((D77+I77)+2*(E77+J77)+1.2*(F77+K77)+1.8*(G77+L77))/'П 1'!C75</f>
        <v>0.5</v>
      </c>
      <c r="N77" s="19">
        <v>7</v>
      </c>
      <c r="O77" s="19">
        <v>1</v>
      </c>
      <c r="P77" s="20">
        <f t="shared" si="7"/>
        <v>0.14285714285714285</v>
      </c>
      <c r="Q77" s="20">
        <f t="shared" si="8"/>
        <v>0.5585714285714286</v>
      </c>
      <c r="R77" s="19">
        <f t="shared" si="9"/>
        <v>34</v>
      </c>
    </row>
    <row r="78" spans="1:18" ht="12.75">
      <c r="A78" s="1">
        <v>68</v>
      </c>
      <c r="B78" s="2" t="s">
        <v>67</v>
      </c>
      <c r="C78" s="19">
        <v>3</v>
      </c>
      <c r="D78" s="19">
        <f t="shared" si="5"/>
        <v>3</v>
      </c>
      <c r="E78" s="19"/>
      <c r="F78" s="19"/>
      <c r="G78" s="19"/>
      <c r="H78" s="29">
        <v>0</v>
      </c>
      <c r="I78" s="29">
        <f t="shared" si="6"/>
        <v>0</v>
      </c>
      <c r="J78" s="29"/>
      <c r="K78" s="29"/>
      <c r="L78" s="29"/>
      <c r="M78" s="20">
        <f>((D78+I78)+2*(E78+J78)+1.2*(F78+K78)+1.8*(G78+L78))/'П 1'!C76</f>
        <v>0.08571428571428572</v>
      </c>
      <c r="N78" s="19"/>
      <c r="O78" s="19"/>
      <c r="P78" s="20">
        <f t="shared" si="7"/>
        <v>0</v>
      </c>
      <c r="Q78" s="20">
        <f t="shared" si="8"/>
        <v>0.108</v>
      </c>
      <c r="R78" s="19">
        <f t="shared" si="9"/>
        <v>71</v>
      </c>
    </row>
    <row r="79" spans="1:18" ht="12.75">
      <c r="A79" s="1">
        <v>69</v>
      </c>
      <c r="B79" s="2" t="s">
        <v>68</v>
      </c>
      <c r="C79" s="19">
        <v>4</v>
      </c>
      <c r="D79" s="19">
        <f t="shared" si="5"/>
        <v>4</v>
      </c>
      <c r="E79" s="19"/>
      <c r="F79" s="19"/>
      <c r="G79" s="19"/>
      <c r="H79" s="29">
        <v>0</v>
      </c>
      <c r="I79" s="29">
        <f t="shared" si="6"/>
        <v>0</v>
      </c>
      <c r="J79" s="29"/>
      <c r="K79" s="29"/>
      <c r="L79" s="29"/>
      <c r="M79" s="20">
        <f>((D79+I79)+2*(E79+J79)+1.2*(F79+K79)+1.8*(G79+L79))/'П 1'!C77</f>
        <v>0.3333333333333333</v>
      </c>
      <c r="N79" s="19"/>
      <c r="O79" s="19"/>
      <c r="P79" s="20">
        <f t="shared" si="7"/>
        <v>0</v>
      </c>
      <c r="Q79" s="20">
        <f t="shared" si="8"/>
        <v>0.42</v>
      </c>
      <c r="R79" s="19">
        <f t="shared" si="9"/>
        <v>46</v>
      </c>
    </row>
    <row r="80" spans="1:18" ht="12.75">
      <c r="A80" s="1">
        <v>70</v>
      </c>
      <c r="B80" s="2" t="s">
        <v>69</v>
      </c>
      <c r="C80" s="19">
        <v>1</v>
      </c>
      <c r="D80" s="19">
        <f t="shared" si="5"/>
        <v>1</v>
      </c>
      <c r="E80" s="19"/>
      <c r="F80" s="19"/>
      <c r="G80" s="19"/>
      <c r="H80" s="29">
        <v>0</v>
      </c>
      <c r="I80" s="29">
        <f t="shared" si="6"/>
        <v>0</v>
      </c>
      <c r="J80" s="29"/>
      <c r="K80" s="29"/>
      <c r="L80" s="29"/>
      <c r="M80" s="20">
        <f>((D80+I80)+2*(E80+J80)+1.2*(F80+K80)+1.8*(G80+L80))/'П 1'!C78</f>
        <v>0.02857142857142857</v>
      </c>
      <c r="N80" s="19">
        <v>5</v>
      </c>
      <c r="O80" s="19">
        <v>1</v>
      </c>
      <c r="P80" s="20">
        <f t="shared" si="7"/>
        <v>0.2</v>
      </c>
      <c r="Q80" s="20">
        <f t="shared" si="8"/>
        <v>0.030285714285714287</v>
      </c>
      <c r="R80" s="19">
        <f t="shared" si="9"/>
        <v>80</v>
      </c>
    </row>
    <row r="81" spans="1:18" ht="12.75">
      <c r="A81" s="1">
        <v>71</v>
      </c>
      <c r="B81" s="2" t="s">
        <v>70</v>
      </c>
      <c r="C81" s="19">
        <v>23</v>
      </c>
      <c r="D81" s="19">
        <f t="shared" si="5"/>
        <v>23</v>
      </c>
      <c r="E81" s="19"/>
      <c r="F81" s="19"/>
      <c r="G81" s="19"/>
      <c r="H81" s="29">
        <v>0</v>
      </c>
      <c r="I81" s="29">
        <f t="shared" si="6"/>
        <v>0</v>
      </c>
      <c r="J81" s="29"/>
      <c r="K81" s="29"/>
      <c r="L81" s="29"/>
      <c r="M81" s="20">
        <f>((D81+I81)+2*(E81+J81)+1.2*(F81+K81)+1.8*(G81+L81))/'П 1'!C79</f>
        <v>0.5897435897435898</v>
      </c>
      <c r="N81" s="19">
        <v>19</v>
      </c>
      <c r="O81" s="19">
        <v>2</v>
      </c>
      <c r="P81" s="20">
        <f t="shared" si="7"/>
        <v>0.10526315789473684</v>
      </c>
      <c r="Q81" s="20">
        <f t="shared" si="8"/>
        <v>0.6809986504723347</v>
      </c>
      <c r="R81" s="19">
        <f t="shared" si="9"/>
        <v>24</v>
      </c>
    </row>
    <row r="82" spans="1:18" ht="12.75">
      <c r="A82" s="1">
        <v>72</v>
      </c>
      <c r="B82" s="2" t="s">
        <v>71</v>
      </c>
      <c r="C82" s="19">
        <v>8</v>
      </c>
      <c r="D82" s="19">
        <f t="shared" si="5"/>
        <v>8</v>
      </c>
      <c r="E82" s="19"/>
      <c r="F82" s="19"/>
      <c r="G82" s="19"/>
      <c r="H82" s="29">
        <v>1</v>
      </c>
      <c r="I82" s="29">
        <f t="shared" si="6"/>
        <v>1</v>
      </c>
      <c r="J82" s="29"/>
      <c r="K82" s="29"/>
      <c r="L82" s="29"/>
      <c r="M82" s="20">
        <f>((D82+I82)+2*(E82+J82)+1.2*(F82+K82)+1.8*(G82+L82))/'П 1'!C80</f>
        <v>0.3333333333333333</v>
      </c>
      <c r="N82" s="19">
        <v>6</v>
      </c>
      <c r="O82" s="19"/>
      <c r="P82" s="20">
        <f t="shared" si="7"/>
        <v>0</v>
      </c>
      <c r="Q82" s="20">
        <f t="shared" si="8"/>
        <v>0.42</v>
      </c>
      <c r="R82" s="19">
        <f t="shared" si="9"/>
        <v>46</v>
      </c>
    </row>
    <row r="83" spans="1:18" ht="12.75">
      <c r="A83" s="1">
        <v>73</v>
      </c>
      <c r="B83" s="2" t="s">
        <v>72</v>
      </c>
      <c r="C83" s="19">
        <v>5</v>
      </c>
      <c r="D83" s="19">
        <f t="shared" si="5"/>
        <v>5</v>
      </c>
      <c r="E83" s="19"/>
      <c r="F83" s="19"/>
      <c r="G83" s="19"/>
      <c r="H83" s="29">
        <v>2</v>
      </c>
      <c r="I83" s="29">
        <f t="shared" si="6"/>
        <v>2</v>
      </c>
      <c r="J83" s="29"/>
      <c r="K83" s="29"/>
      <c r="L83" s="29"/>
      <c r="M83" s="20">
        <f>((D83+I83)+2*(E83+J83)+1.2*(F83+K83)+1.8*(G83+L83))/'П 1'!C81</f>
        <v>0.17455762792922044</v>
      </c>
      <c r="N83" s="19">
        <v>4</v>
      </c>
      <c r="O83" s="19"/>
      <c r="P83" s="20">
        <f t="shared" si="7"/>
        <v>0</v>
      </c>
      <c r="Q83" s="20">
        <f t="shared" si="8"/>
        <v>0.21994261119081776</v>
      </c>
      <c r="R83" s="19">
        <f t="shared" si="9"/>
        <v>60</v>
      </c>
    </row>
    <row r="84" spans="1:18" ht="12.75">
      <c r="A84" s="1">
        <v>74</v>
      </c>
      <c r="B84" s="2" t="s">
        <v>73</v>
      </c>
      <c r="C84" s="19">
        <v>8</v>
      </c>
      <c r="D84" s="19">
        <f t="shared" si="5"/>
        <v>8</v>
      </c>
      <c r="E84" s="19"/>
      <c r="F84" s="19"/>
      <c r="G84" s="19"/>
      <c r="H84" s="29">
        <v>0</v>
      </c>
      <c r="I84" s="29">
        <f t="shared" si="6"/>
        <v>0</v>
      </c>
      <c r="J84" s="29"/>
      <c r="K84" s="29"/>
      <c r="L84" s="29"/>
      <c r="M84" s="20">
        <f>((D84+I84)+2*(E84+J84)+1.2*(F84+K84)+1.8*(G84+L84))/'П 1'!C82</f>
        <v>0.45440398381574854</v>
      </c>
      <c r="N84" s="19">
        <v>5</v>
      </c>
      <c r="O84" s="19"/>
      <c r="P84" s="20">
        <f t="shared" si="7"/>
        <v>0</v>
      </c>
      <c r="Q84" s="20">
        <f t="shared" si="8"/>
        <v>0.5725490196078432</v>
      </c>
      <c r="R84" s="19">
        <f t="shared" si="9"/>
        <v>32</v>
      </c>
    </row>
    <row r="85" spans="1:18" ht="12.75">
      <c r="A85" s="1">
        <v>75</v>
      </c>
      <c r="B85" s="2" t="s">
        <v>74</v>
      </c>
      <c r="C85" s="19">
        <v>84</v>
      </c>
      <c r="D85" s="19">
        <f t="shared" si="5"/>
        <v>84</v>
      </c>
      <c r="E85" s="19"/>
      <c r="F85" s="19"/>
      <c r="G85" s="19"/>
      <c r="H85" s="29">
        <v>0</v>
      </c>
      <c r="I85" s="29">
        <f t="shared" si="6"/>
        <v>0</v>
      </c>
      <c r="J85" s="29"/>
      <c r="K85" s="29"/>
      <c r="L85" s="29"/>
      <c r="M85" s="20">
        <f>((D85+I85)+2*(E85+J85)+1.2*(F85+K85)+1.8*(G85+L85))/'П 1'!C83</f>
        <v>3.2537408468640563</v>
      </c>
      <c r="N85" s="19">
        <v>5</v>
      </c>
      <c r="O85" s="19">
        <v>2</v>
      </c>
      <c r="P85" s="20">
        <f t="shared" si="7"/>
        <v>0.4</v>
      </c>
      <c r="Q85" s="20">
        <f t="shared" si="8"/>
        <v>2.7982171283030883</v>
      </c>
      <c r="R85" s="19">
        <f t="shared" si="9"/>
        <v>1</v>
      </c>
    </row>
    <row r="86" spans="1:18" ht="12.75">
      <c r="A86" s="1">
        <v>76</v>
      </c>
      <c r="B86" s="2" t="s">
        <v>75</v>
      </c>
      <c r="C86" s="19">
        <v>41</v>
      </c>
      <c r="D86" s="19">
        <f t="shared" si="5"/>
        <v>39</v>
      </c>
      <c r="E86" s="19">
        <v>1</v>
      </c>
      <c r="F86" s="19">
        <v>1</v>
      </c>
      <c r="G86" s="19"/>
      <c r="H86" s="29">
        <v>0</v>
      </c>
      <c r="I86" s="29">
        <f t="shared" si="6"/>
        <v>0</v>
      </c>
      <c r="J86" s="29"/>
      <c r="K86" s="29"/>
      <c r="L86" s="29"/>
      <c r="M86" s="20">
        <f>((D86+I86)+2*(E86+J86)+1.2*(F86+K86)+1.8*(G86+L86))/'П 1'!C84</f>
        <v>0.8274509803921569</v>
      </c>
      <c r="N86" s="19">
        <v>40</v>
      </c>
      <c r="O86" s="19">
        <v>10</v>
      </c>
      <c r="P86" s="20">
        <f t="shared" si="7"/>
        <v>0.25</v>
      </c>
      <c r="Q86" s="20">
        <f t="shared" si="8"/>
        <v>0.8357254901960784</v>
      </c>
      <c r="R86" s="19">
        <f t="shared" si="9"/>
        <v>17</v>
      </c>
    </row>
    <row r="87" spans="1:18" ht="12.75">
      <c r="A87" s="1">
        <v>77</v>
      </c>
      <c r="B87" s="2" t="s">
        <v>76</v>
      </c>
      <c r="C87" s="19">
        <v>9</v>
      </c>
      <c r="D87" s="19">
        <f t="shared" si="5"/>
        <v>9</v>
      </c>
      <c r="E87" s="19"/>
      <c r="F87" s="19"/>
      <c r="G87" s="19"/>
      <c r="H87" s="29">
        <v>0</v>
      </c>
      <c r="I87" s="29">
        <f t="shared" si="6"/>
        <v>0</v>
      </c>
      <c r="J87" s="29"/>
      <c r="K87" s="29"/>
      <c r="L87" s="29"/>
      <c r="M87" s="20">
        <f>((D87+I87)+2*(E87+J87)+1.2*(F87+K87)+1.8*(G87+L87))/'П 1'!C85</f>
        <v>0.75</v>
      </c>
      <c r="N87" s="19"/>
      <c r="O87" s="19"/>
      <c r="P87" s="20">
        <f t="shared" si="7"/>
        <v>0</v>
      </c>
      <c r="Q87" s="20">
        <f t="shared" si="8"/>
        <v>0.9450000000000001</v>
      </c>
      <c r="R87" s="19">
        <f t="shared" si="9"/>
        <v>10</v>
      </c>
    </row>
    <row r="88" spans="1:18" ht="12.75">
      <c r="A88" s="1">
        <v>78</v>
      </c>
      <c r="B88" s="2" t="s">
        <v>77</v>
      </c>
      <c r="C88" s="19">
        <v>11</v>
      </c>
      <c r="D88" s="19">
        <f t="shared" si="5"/>
        <v>11</v>
      </c>
      <c r="E88" s="19"/>
      <c r="F88" s="19"/>
      <c r="G88" s="19"/>
      <c r="H88" s="29">
        <v>5</v>
      </c>
      <c r="I88" s="29">
        <f t="shared" si="6"/>
        <v>5</v>
      </c>
      <c r="J88" s="29"/>
      <c r="K88" s="29"/>
      <c r="L88" s="29"/>
      <c r="M88" s="20">
        <f>((D88+I88)+2*(E88+J88)+1.2*(F88+K88)+1.8*(G88+L88))/'П 1'!C86</f>
        <v>0.6666666666666666</v>
      </c>
      <c r="N88" s="19">
        <v>7</v>
      </c>
      <c r="O88" s="19"/>
      <c r="P88" s="20">
        <f t="shared" si="7"/>
        <v>0</v>
      </c>
      <c r="Q88" s="20">
        <f t="shared" si="8"/>
        <v>0.84</v>
      </c>
      <c r="R88" s="19">
        <f t="shared" si="9"/>
        <v>16</v>
      </c>
    </row>
    <row r="89" spans="1:18" ht="12.75">
      <c r="A89" s="1">
        <v>79</v>
      </c>
      <c r="B89" s="2" t="s">
        <v>78</v>
      </c>
      <c r="C89" s="19">
        <v>19</v>
      </c>
      <c r="D89" s="19">
        <f t="shared" si="5"/>
        <v>18</v>
      </c>
      <c r="E89" s="19"/>
      <c r="F89" s="19"/>
      <c r="G89" s="19">
        <v>1</v>
      </c>
      <c r="H89" s="29">
        <v>0</v>
      </c>
      <c r="I89" s="29">
        <f t="shared" si="6"/>
        <v>0</v>
      </c>
      <c r="J89" s="29"/>
      <c r="K89" s="29"/>
      <c r="L89" s="29"/>
      <c r="M89" s="20">
        <f>((D89+I89)+2*(E89+J89)+1.2*(F89+K89)+1.8*(G89+L89))/'П 1'!C87</f>
        <v>1.6500000000000001</v>
      </c>
      <c r="N89" s="19">
        <v>3</v>
      </c>
      <c r="O89" s="19">
        <v>1</v>
      </c>
      <c r="P89" s="20">
        <f t="shared" si="7"/>
        <v>0.3333333333333333</v>
      </c>
      <c r="Q89" s="20">
        <f t="shared" si="8"/>
        <v>1.5290000000000004</v>
      </c>
      <c r="R89" s="19">
        <f t="shared" si="9"/>
        <v>5</v>
      </c>
    </row>
    <row r="90" spans="1:18" ht="12.75">
      <c r="A90" s="1">
        <v>80</v>
      </c>
      <c r="B90" s="2" t="s">
        <v>79</v>
      </c>
      <c r="C90" s="19">
        <v>10</v>
      </c>
      <c r="D90" s="19">
        <f t="shared" si="5"/>
        <v>10</v>
      </c>
      <c r="E90" s="19"/>
      <c r="F90" s="19"/>
      <c r="G90" s="19"/>
      <c r="H90" s="29">
        <v>4</v>
      </c>
      <c r="I90" s="29">
        <f t="shared" si="6"/>
        <v>4</v>
      </c>
      <c r="J90" s="29"/>
      <c r="K90" s="29"/>
      <c r="L90" s="29"/>
      <c r="M90" s="20">
        <f>((D90+I90)+2*(E90+J90)+1.2*(F90+K90)+1.8*(G90+L90))/'П 1'!C88</f>
        <v>0.4995112414467253</v>
      </c>
      <c r="N90" s="19">
        <v>6</v>
      </c>
      <c r="O90" s="19"/>
      <c r="P90" s="20">
        <f t="shared" si="7"/>
        <v>0</v>
      </c>
      <c r="Q90" s="20">
        <f t="shared" si="8"/>
        <v>0.6293841642228739</v>
      </c>
      <c r="R90" s="19">
        <f t="shared" si="9"/>
        <v>29</v>
      </c>
    </row>
    <row r="91" spans="1:18" ht="12.75">
      <c r="A91" s="1">
        <v>81</v>
      </c>
      <c r="B91" s="2" t="s">
        <v>80</v>
      </c>
      <c r="C91" s="19">
        <v>9</v>
      </c>
      <c r="D91" s="19">
        <f t="shared" si="5"/>
        <v>9</v>
      </c>
      <c r="E91" s="19"/>
      <c r="F91" s="19"/>
      <c r="G91" s="19"/>
      <c r="H91" s="29">
        <v>0</v>
      </c>
      <c r="I91" s="29">
        <f t="shared" si="6"/>
        <v>0</v>
      </c>
      <c r="J91" s="29"/>
      <c r="K91" s="29"/>
      <c r="L91" s="29"/>
      <c r="M91" s="20">
        <f>((D91+I91)+2*(E91+J91)+1.2*(F91+K91)+1.8*(G91+L91))/'П 1'!C89</f>
        <v>0.48167155425219943</v>
      </c>
      <c r="N91" s="19">
        <v>2</v>
      </c>
      <c r="O91" s="19"/>
      <c r="P91" s="20">
        <f t="shared" si="7"/>
        <v>0</v>
      </c>
      <c r="Q91" s="20">
        <f t="shared" si="8"/>
        <v>0.6069061583577713</v>
      </c>
      <c r="R91" s="19">
        <f t="shared" si="9"/>
        <v>30</v>
      </c>
    </row>
    <row r="92" spans="1:18" ht="12.75">
      <c r="A92" s="1">
        <v>82</v>
      </c>
      <c r="B92" s="2" t="s">
        <v>81</v>
      </c>
      <c r="C92" s="19">
        <v>23</v>
      </c>
      <c r="D92" s="19">
        <f t="shared" si="5"/>
        <v>22</v>
      </c>
      <c r="E92" s="19"/>
      <c r="F92" s="19">
        <v>1</v>
      </c>
      <c r="G92" s="19"/>
      <c r="H92" s="29">
        <v>2</v>
      </c>
      <c r="I92" s="29">
        <f t="shared" si="6"/>
        <v>1</v>
      </c>
      <c r="J92" s="29">
        <v>1</v>
      </c>
      <c r="K92" s="29"/>
      <c r="L92" s="29"/>
      <c r="M92" s="20">
        <f>((D92+I92)+2*(E92+J92)+1.2*(F92+K92)+1.8*(G92+L92))/'П 1'!C90</f>
        <v>0.81875</v>
      </c>
      <c r="N92" s="19">
        <v>13</v>
      </c>
      <c r="O92" s="19">
        <v>5</v>
      </c>
      <c r="P92" s="20">
        <f t="shared" si="7"/>
        <v>0.38461538461538464</v>
      </c>
      <c r="Q92" s="20">
        <f t="shared" si="8"/>
        <v>0.7167211538461539</v>
      </c>
      <c r="R92" s="19">
        <f t="shared" si="9"/>
        <v>21</v>
      </c>
    </row>
  </sheetData>
  <sheetProtection/>
  <mergeCells count="1">
    <mergeCell ref="B4:AA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:O92"/>
  <sheetViews>
    <sheetView zoomScalePageLayoutView="0" workbookViewId="0" topLeftCell="A5">
      <pane ySplit="6" topLeftCell="A11" activePane="bottomLeft" state="frozen"/>
      <selection pane="topLeft" activeCell="A1" sqref="A1"/>
      <selection pane="bottomLeft" activeCell="I94" sqref="I94"/>
    </sheetView>
  </sheetViews>
  <sheetFormatPr defaultColWidth="9.140625" defaultRowHeight="12.75"/>
  <cols>
    <col min="1" max="1" width="3.8515625" style="0" customWidth="1"/>
    <col min="2" max="2" width="23.421875" style="0" customWidth="1"/>
    <col min="3" max="3" width="10.8515625" style="0" customWidth="1"/>
    <col min="4" max="4" width="34.00390625" style="0" customWidth="1"/>
    <col min="5" max="5" width="10.8515625" style="0" customWidth="1"/>
    <col min="6" max="6" width="13.00390625" style="0" customWidth="1"/>
    <col min="7" max="7" width="14.00390625" style="0" customWidth="1"/>
    <col min="8" max="8" width="10.8515625" style="0" customWidth="1"/>
    <col min="9" max="9" width="8.00390625" style="0" customWidth="1"/>
  </cols>
  <sheetData>
    <row r="1" ht="12.75" hidden="1"/>
    <row r="2" ht="12.75" hidden="1"/>
    <row r="3" spans="2:15" ht="22.5" customHeight="1" hidden="1">
      <c r="B3" s="108" t="s">
        <v>262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7.2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ht="19.5" customHeight="1">
      <c r="B5" s="80" t="s">
        <v>263</v>
      </c>
    </row>
    <row r="6" ht="12.75" hidden="1"/>
    <row r="7" ht="12.75" hidden="1"/>
    <row r="8" ht="8.25" customHeight="1"/>
    <row r="9" ht="9.75" customHeight="1"/>
    <row r="10" spans="1:10" ht="39">
      <c r="A10" s="10"/>
      <c r="B10" s="10"/>
      <c r="C10" s="11" t="s">
        <v>90</v>
      </c>
      <c r="D10" s="12" t="s">
        <v>91</v>
      </c>
      <c r="E10" s="13" t="s">
        <v>95</v>
      </c>
      <c r="F10" s="12" t="s">
        <v>98</v>
      </c>
      <c r="G10" s="12" t="s">
        <v>99</v>
      </c>
      <c r="H10" s="14" t="s">
        <v>97</v>
      </c>
      <c r="I10" s="13" t="s">
        <v>121</v>
      </c>
      <c r="J10" s="13" t="s">
        <v>122</v>
      </c>
    </row>
    <row r="11" spans="1:10" ht="12.75">
      <c r="A11" s="5">
        <v>1</v>
      </c>
      <c r="B11" s="6" t="s">
        <v>0</v>
      </c>
      <c r="C11" s="19">
        <v>1</v>
      </c>
      <c r="D11" s="19">
        <v>0</v>
      </c>
      <c r="E11" s="20">
        <f>(C11+D11)/'П 1'!C9</f>
        <v>0.08333333333333333</v>
      </c>
      <c r="F11" s="19">
        <v>0</v>
      </c>
      <c r="G11" s="19">
        <v>0</v>
      </c>
      <c r="H11" s="20">
        <f>IF(F11=0,0,G11/F11)</f>
        <v>0</v>
      </c>
      <c r="I11" s="20">
        <f>(1.26-H11)*E11</f>
        <v>0.105</v>
      </c>
      <c r="J11" s="19">
        <f>IF(E11=0,82,RANK(I11,I$11:I$92,0))</f>
        <v>64</v>
      </c>
    </row>
    <row r="12" spans="1:10" ht="12.75">
      <c r="A12" s="1">
        <v>2</v>
      </c>
      <c r="B12" s="2" t="s">
        <v>1</v>
      </c>
      <c r="C12" s="19">
        <v>15</v>
      </c>
      <c r="D12" s="19">
        <v>0</v>
      </c>
      <c r="E12" s="20">
        <f>(C12+D12)/'П 1'!C10</f>
        <v>0.38461538461538464</v>
      </c>
      <c r="F12" s="19">
        <v>3</v>
      </c>
      <c r="G12" s="19">
        <v>0</v>
      </c>
      <c r="H12" s="20">
        <f aca="true" t="shared" si="0" ref="H12:H75">IF(F12=0,0,G12/F12)</f>
        <v>0</v>
      </c>
      <c r="I12" s="20">
        <f aca="true" t="shared" si="1" ref="I12:I75">(1.26-H12)*E12</f>
        <v>0.48461538461538467</v>
      </c>
      <c r="J12" s="19">
        <f aca="true" t="shared" si="2" ref="J12:J75">IF(E12=0,82,RANK(I12,I$11:I$92,0))</f>
        <v>10</v>
      </c>
    </row>
    <row r="13" spans="1:10" s="27" customFormat="1" ht="14.25" customHeight="1">
      <c r="A13" s="1">
        <v>3</v>
      </c>
      <c r="B13" s="2" t="s">
        <v>2</v>
      </c>
      <c r="C13" s="19">
        <v>5</v>
      </c>
      <c r="D13" s="19">
        <v>0</v>
      </c>
      <c r="E13" s="20">
        <f>(C13+D13)/'П 1'!C11</f>
        <v>0.35714285714285715</v>
      </c>
      <c r="F13" s="19">
        <v>1</v>
      </c>
      <c r="G13" s="19">
        <v>0</v>
      </c>
      <c r="H13" s="20">
        <f t="shared" si="0"/>
        <v>0</v>
      </c>
      <c r="I13" s="20">
        <f t="shared" si="1"/>
        <v>0.45</v>
      </c>
      <c r="J13" s="19">
        <f t="shared" si="2"/>
        <v>14</v>
      </c>
    </row>
    <row r="14" spans="1:10" ht="12.75">
      <c r="A14" s="1">
        <v>4</v>
      </c>
      <c r="B14" s="2" t="s">
        <v>3</v>
      </c>
      <c r="C14" s="19">
        <v>3</v>
      </c>
      <c r="D14" s="19">
        <v>0</v>
      </c>
      <c r="E14" s="20">
        <f>(C14+D14)/'П 1'!C12</f>
        <v>0.13052029322367245</v>
      </c>
      <c r="F14" s="19">
        <v>0</v>
      </c>
      <c r="G14" s="19">
        <v>0</v>
      </c>
      <c r="H14" s="20">
        <f t="shared" si="0"/>
        <v>0</v>
      </c>
      <c r="I14" s="20">
        <f t="shared" si="1"/>
        <v>0.1644555694618273</v>
      </c>
      <c r="J14" s="19">
        <f t="shared" si="2"/>
        <v>49</v>
      </c>
    </row>
    <row r="15" spans="1:10" s="27" customFormat="1" ht="12.75">
      <c r="A15" s="1">
        <v>5</v>
      </c>
      <c r="B15" s="2" t="s">
        <v>4</v>
      </c>
      <c r="C15" s="19">
        <v>17</v>
      </c>
      <c r="D15" s="19">
        <v>0</v>
      </c>
      <c r="E15" s="20">
        <f>(C15+D15)/'П 1'!C13</f>
        <v>0.5556053008595989</v>
      </c>
      <c r="F15" s="19">
        <v>1</v>
      </c>
      <c r="G15" s="19">
        <v>1</v>
      </c>
      <c r="H15" s="20">
        <f t="shared" si="0"/>
        <v>1</v>
      </c>
      <c r="I15" s="20">
        <f t="shared" si="1"/>
        <v>0.14445737822349572</v>
      </c>
      <c r="J15" s="19">
        <f t="shared" si="2"/>
        <v>55</v>
      </c>
    </row>
    <row r="16" spans="1:10" s="27" customFormat="1" ht="12.75">
      <c r="A16" s="1">
        <v>6</v>
      </c>
      <c r="B16" s="2" t="s">
        <v>5</v>
      </c>
      <c r="C16" s="19">
        <v>3</v>
      </c>
      <c r="D16" s="19">
        <v>0</v>
      </c>
      <c r="E16" s="20">
        <f>(C16+D16)/'П 1'!C14</f>
        <v>0.12</v>
      </c>
      <c r="F16" s="19">
        <v>2</v>
      </c>
      <c r="G16" s="19">
        <v>0</v>
      </c>
      <c r="H16" s="20">
        <f t="shared" si="0"/>
        <v>0</v>
      </c>
      <c r="I16" s="20">
        <f t="shared" si="1"/>
        <v>0.1512</v>
      </c>
      <c r="J16" s="19">
        <f t="shared" si="2"/>
        <v>53</v>
      </c>
    </row>
    <row r="17" spans="1:10" ht="12.75">
      <c r="A17" s="1">
        <v>7</v>
      </c>
      <c r="B17" s="2" t="s">
        <v>6</v>
      </c>
      <c r="C17" s="19">
        <v>20</v>
      </c>
      <c r="D17" s="19">
        <v>6</v>
      </c>
      <c r="E17" s="20">
        <f>(C17+D17)/'П 1'!C15</f>
        <v>0.5531914893617021</v>
      </c>
      <c r="F17" s="19">
        <v>2</v>
      </c>
      <c r="G17" s="19">
        <v>0</v>
      </c>
      <c r="H17" s="20">
        <f t="shared" si="0"/>
        <v>0</v>
      </c>
      <c r="I17" s="20">
        <f t="shared" si="1"/>
        <v>0.6970212765957448</v>
      </c>
      <c r="J17" s="19">
        <f t="shared" si="2"/>
        <v>5</v>
      </c>
    </row>
    <row r="18" spans="1:10" ht="12.75">
      <c r="A18" s="1">
        <v>8</v>
      </c>
      <c r="B18" s="2" t="s">
        <v>7</v>
      </c>
      <c r="C18" s="19">
        <v>4</v>
      </c>
      <c r="D18" s="19">
        <v>0</v>
      </c>
      <c r="E18" s="20">
        <f>(C18+D18)/'П 1'!C16</f>
        <v>0.11428571428571428</v>
      </c>
      <c r="F18" s="19">
        <v>3</v>
      </c>
      <c r="G18" s="19">
        <v>0</v>
      </c>
      <c r="H18" s="20">
        <f t="shared" si="0"/>
        <v>0</v>
      </c>
      <c r="I18" s="20">
        <f t="shared" si="1"/>
        <v>0.144</v>
      </c>
      <c r="J18" s="19">
        <f t="shared" si="2"/>
        <v>56</v>
      </c>
    </row>
    <row r="19" spans="1:10" ht="12.75">
      <c r="A19" s="1">
        <v>9</v>
      </c>
      <c r="B19" s="2" t="s">
        <v>8</v>
      </c>
      <c r="C19" s="19">
        <v>1</v>
      </c>
      <c r="D19" s="19">
        <v>0</v>
      </c>
      <c r="E19" s="20">
        <f>(C19+D19)/'П 1'!C17</f>
        <v>0.034482758620689655</v>
      </c>
      <c r="F19" s="19">
        <v>0</v>
      </c>
      <c r="G19" s="19">
        <v>0</v>
      </c>
      <c r="H19" s="20">
        <f t="shared" si="0"/>
        <v>0</v>
      </c>
      <c r="I19" s="20">
        <f t="shared" si="1"/>
        <v>0.043448275862068966</v>
      </c>
      <c r="J19" s="19">
        <f t="shared" si="2"/>
        <v>75</v>
      </c>
    </row>
    <row r="20" spans="1:10" s="27" customFormat="1" ht="12.75">
      <c r="A20" s="1">
        <v>10</v>
      </c>
      <c r="B20" s="2" t="s">
        <v>9</v>
      </c>
      <c r="C20" s="19">
        <v>15</v>
      </c>
      <c r="D20" s="19">
        <v>0</v>
      </c>
      <c r="E20" s="20">
        <f>(C20+D20)/'П 1'!C18</f>
        <v>0.8071649712516586</v>
      </c>
      <c r="F20" s="19">
        <v>1</v>
      </c>
      <c r="G20" s="19">
        <v>0</v>
      </c>
      <c r="H20" s="20">
        <f t="shared" si="0"/>
        <v>0</v>
      </c>
      <c r="I20" s="20">
        <f t="shared" si="1"/>
        <v>1.01702786377709</v>
      </c>
      <c r="J20" s="19">
        <f t="shared" si="2"/>
        <v>2</v>
      </c>
    </row>
    <row r="21" spans="1:10" s="27" customFormat="1" ht="12.75">
      <c r="A21" s="1">
        <v>11</v>
      </c>
      <c r="B21" s="2" t="s">
        <v>10</v>
      </c>
      <c r="C21" s="19">
        <v>1</v>
      </c>
      <c r="D21" s="19">
        <v>0</v>
      </c>
      <c r="E21" s="20">
        <f>(C21+D21)/'П 1'!C19</f>
        <v>0.034482758620689655</v>
      </c>
      <c r="F21" s="19">
        <v>0</v>
      </c>
      <c r="G21" s="19">
        <v>0</v>
      </c>
      <c r="H21" s="20">
        <f t="shared" si="0"/>
        <v>0</v>
      </c>
      <c r="I21" s="20">
        <f t="shared" si="1"/>
        <v>0.043448275862068966</v>
      </c>
      <c r="J21" s="19">
        <f t="shared" si="2"/>
        <v>75</v>
      </c>
    </row>
    <row r="22" spans="1:10" ht="12.75">
      <c r="A22" s="1">
        <v>12</v>
      </c>
      <c r="B22" s="2" t="s">
        <v>11</v>
      </c>
      <c r="C22" s="19">
        <v>8</v>
      </c>
      <c r="D22" s="19">
        <v>0</v>
      </c>
      <c r="E22" s="20">
        <f>(C22+D22)/'П 1'!C20</f>
        <v>0.18823529411764706</v>
      </c>
      <c r="F22" s="19">
        <v>1</v>
      </c>
      <c r="G22" s="19">
        <v>0</v>
      </c>
      <c r="H22" s="20">
        <f t="shared" si="0"/>
        <v>0</v>
      </c>
      <c r="I22" s="20">
        <f t="shared" si="1"/>
        <v>0.2371764705882353</v>
      </c>
      <c r="J22" s="19">
        <f t="shared" si="2"/>
        <v>35</v>
      </c>
    </row>
    <row r="23" spans="1:10" s="27" customFormat="1" ht="12.75">
      <c r="A23" s="1">
        <v>13</v>
      </c>
      <c r="B23" s="2" t="s">
        <v>12</v>
      </c>
      <c r="C23" s="19">
        <v>2</v>
      </c>
      <c r="D23" s="19">
        <v>0</v>
      </c>
      <c r="E23" s="20">
        <f>(C23+D23)/'П 1'!C21</f>
        <v>0.05714285714285714</v>
      </c>
      <c r="F23" s="19">
        <v>2</v>
      </c>
      <c r="G23" s="19">
        <v>0</v>
      </c>
      <c r="H23" s="20">
        <f t="shared" si="0"/>
        <v>0</v>
      </c>
      <c r="I23" s="20">
        <f t="shared" si="1"/>
        <v>0.072</v>
      </c>
      <c r="J23" s="19">
        <f t="shared" si="2"/>
        <v>71</v>
      </c>
    </row>
    <row r="24" spans="1:10" ht="12.75">
      <c r="A24" s="1">
        <v>14</v>
      </c>
      <c r="B24" s="2" t="s">
        <v>13</v>
      </c>
      <c r="C24" s="19">
        <v>5</v>
      </c>
      <c r="D24" s="19">
        <v>0</v>
      </c>
      <c r="E24" s="20">
        <f>(C24+D24)/'П 1'!C22</f>
        <v>0.13157894736842105</v>
      </c>
      <c r="F24" s="19">
        <v>0</v>
      </c>
      <c r="G24" s="19">
        <v>0</v>
      </c>
      <c r="H24" s="20">
        <f t="shared" si="0"/>
        <v>0</v>
      </c>
      <c r="I24" s="20">
        <f t="shared" si="1"/>
        <v>0.16578947368421051</v>
      </c>
      <c r="J24" s="19">
        <f t="shared" si="2"/>
        <v>47</v>
      </c>
    </row>
    <row r="25" spans="1:10" ht="12.75">
      <c r="A25" s="1">
        <v>15</v>
      </c>
      <c r="B25" s="2" t="s">
        <v>15</v>
      </c>
      <c r="C25" s="19">
        <v>6</v>
      </c>
      <c r="D25" s="19">
        <v>0</v>
      </c>
      <c r="E25" s="20">
        <f>(C25+D25)/'П 1'!C23</f>
        <v>0.1791044776119403</v>
      </c>
      <c r="F25" s="19">
        <v>1</v>
      </c>
      <c r="G25" s="19">
        <v>0</v>
      </c>
      <c r="H25" s="20">
        <f t="shared" si="0"/>
        <v>0</v>
      </c>
      <c r="I25" s="20">
        <f t="shared" si="1"/>
        <v>0.22567164179104476</v>
      </c>
      <c r="J25" s="19">
        <f t="shared" si="2"/>
        <v>38</v>
      </c>
    </row>
    <row r="26" spans="1:10" s="27" customFormat="1" ht="12.75">
      <c r="A26" s="1">
        <v>16</v>
      </c>
      <c r="B26" s="2" t="s">
        <v>14</v>
      </c>
      <c r="C26" s="19">
        <v>1</v>
      </c>
      <c r="D26" s="19">
        <v>0</v>
      </c>
      <c r="E26" s="20">
        <f>(C26+D26)/'П 1'!C24</f>
        <v>0.08333333333333333</v>
      </c>
      <c r="F26" s="19">
        <v>0</v>
      </c>
      <c r="G26" s="19">
        <v>0</v>
      </c>
      <c r="H26" s="20">
        <f t="shared" si="0"/>
        <v>0</v>
      </c>
      <c r="I26" s="20">
        <f t="shared" si="1"/>
        <v>0.105</v>
      </c>
      <c r="J26" s="19">
        <f t="shared" si="2"/>
        <v>64</v>
      </c>
    </row>
    <row r="27" spans="1:10" s="27" customFormat="1" ht="12.75">
      <c r="A27" s="1">
        <v>17</v>
      </c>
      <c r="B27" s="2" t="s">
        <v>16</v>
      </c>
      <c r="C27" s="19">
        <v>6</v>
      </c>
      <c r="D27" s="19">
        <v>0</v>
      </c>
      <c r="E27" s="20">
        <f>(C27+D27)/'П 1'!C25</f>
        <v>0.27883880825057294</v>
      </c>
      <c r="F27" s="19">
        <v>1</v>
      </c>
      <c r="G27" s="19">
        <v>0</v>
      </c>
      <c r="H27" s="20">
        <f t="shared" si="0"/>
        <v>0</v>
      </c>
      <c r="I27" s="20">
        <f t="shared" si="1"/>
        <v>0.3513368983957219</v>
      </c>
      <c r="J27" s="19">
        <f t="shared" si="2"/>
        <v>20</v>
      </c>
    </row>
    <row r="28" spans="1:10" s="27" customFormat="1" ht="12.75">
      <c r="A28" s="1">
        <v>18</v>
      </c>
      <c r="B28" s="2" t="s">
        <v>17</v>
      </c>
      <c r="C28" s="19">
        <v>5</v>
      </c>
      <c r="D28" s="19">
        <v>0</v>
      </c>
      <c r="E28" s="20">
        <f>(C28+D28)/'П 1'!C26</f>
        <v>0.20833333333333334</v>
      </c>
      <c r="F28" s="19">
        <v>0</v>
      </c>
      <c r="G28" s="19">
        <v>0</v>
      </c>
      <c r="H28" s="20">
        <f t="shared" si="0"/>
        <v>0</v>
      </c>
      <c r="I28" s="20">
        <f t="shared" si="1"/>
        <v>0.2625</v>
      </c>
      <c r="J28" s="19">
        <f t="shared" si="2"/>
        <v>32</v>
      </c>
    </row>
    <row r="29" spans="1:10" ht="12.75">
      <c r="A29" s="1">
        <v>19</v>
      </c>
      <c r="B29" s="2" t="s">
        <v>18</v>
      </c>
      <c r="C29" s="19">
        <v>13</v>
      </c>
      <c r="D29" s="19">
        <v>0</v>
      </c>
      <c r="E29" s="20">
        <f>(C29+D29)/'П 1'!C27</f>
        <v>0.30910038433978243</v>
      </c>
      <c r="F29" s="19">
        <v>5</v>
      </c>
      <c r="G29" s="19">
        <v>0</v>
      </c>
      <c r="H29" s="20">
        <f t="shared" si="0"/>
        <v>0</v>
      </c>
      <c r="I29" s="20">
        <f t="shared" si="1"/>
        <v>0.38946648426812586</v>
      </c>
      <c r="J29" s="19">
        <f t="shared" si="2"/>
        <v>19</v>
      </c>
    </row>
    <row r="30" spans="1:10" ht="12.75">
      <c r="A30" s="1">
        <v>20</v>
      </c>
      <c r="B30" s="2" t="s">
        <v>19</v>
      </c>
      <c r="C30" s="19">
        <v>5</v>
      </c>
      <c r="D30" s="19">
        <v>0</v>
      </c>
      <c r="E30" s="20">
        <f>(C30+D30)/'П 1'!C28</f>
        <v>0.25</v>
      </c>
      <c r="F30" s="19">
        <v>1</v>
      </c>
      <c r="G30" s="19">
        <v>0</v>
      </c>
      <c r="H30" s="20">
        <f t="shared" si="0"/>
        <v>0</v>
      </c>
      <c r="I30" s="20">
        <f t="shared" si="1"/>
        <v>0.315</v>
      </c>
      <c r="J30" s="19">
        <f t="shared" si="2"/>
        <v>22</v>
      </c>
    </row>
    <row r="31" spans="1:10" ht="12.75">
      <c r="A31" s="1">
        <v>21</v>
      </c>
      <c r="B31" s="2" t="s">
        <v>20</v>
      </c>
      <c r="C31" s="19">
        <v>5</v>
      </c>
      <c r="D31" s="19">
        <v>3</v>
      </c>
      <c r="E31" s="20">
        <f>(C31+D31)/'П 1'!C29</f>
        <v>0.32653061224489793</v>
      </c>
      <c r="F31" s="19">
        <v>3</v>
      </c>
      <c r="G31" s="19">
        <v>0</v>
      </c>
      <c r="H31" s="20">
        <f t="shared" si="0"/>
        <v>0</v>
      </c>
      <c r="I31" s="20">
        <f t="shared" si="1"/>
        <v>0.4114285714285714</v>
      </c>
      <c r="J31" s="19">
        <f t="shared" si="2"/>
        <v>17</v>
      </c>
    </row>
    <row r="32" spans="1:10" s="27" customFormat="1" ht="12.75">
      <c r="A32" s="1">
        <v>22</v>
      </c>
      <c r="B32" s="2" t="s">
        <v>21</v>
      </c>
      <c r="C32" s="19">
        <v>1</v>
      </c>
      <c r="D32" s="19">
        <v>1</v>
      </c>
      <c r="E32" s="20">
        <f>(C32+D32)/'П 1'!C30</f>
        <v>0.15384615384615385</v>
      </c>
      <c r="F32" s="19">
        <v>1</v>
      </c>
      <c r="G32" s="19">
        <v>1</v>
      </c>
      <c r="H32" s="20">
        <f t="shared" si="0"/>
        <v>1</v>
      </c>
      <c r="I32" s="20">
        <f t="shared" si="1"/>
        <v>0.04</v>
      </c>
      <c r="J32" s="19">
        <f t="shared" si="2"/>
        <v>77</v>
      </c>
    </row>
    <row r="33" spans="1:10" ht="12.75">
      <c r="A33" s="1">
        <v>23</v>
      </c>
      <c r="B33" s="2" t="s">
        <v>22</v>
      </c>
      <c r="C33" s="19">
        <v>5</v>
      </c>
      <c r="D33" s="19">
        <v>0</v>
      </c>
      <c r="E33" s="20">
        <f>(C33+D33)/'П 1'!C31</f>
        <v>0.20833333333333334</v>
      </c>
      <c r="F33" s="19">
        <v>2</v>
      </c>
      <c r="G33" s="19">
        <v>1</v>
      </c>
      <c r="H33" s="20">
        <f t="shared" si="0"/>
        <v>0.5</v>
      </c>
      <c r="I33" s="20">
        <f t="shared" si="1"/>
        <v>0.15833333333333335</v>
      </c>
      <c r="J33" s="19">
        <f t="shared" si="2"/>
        <v>50</v>
      </c>
    </row>
    <row r="34" spans="1:10" s="27" customFormat="1" ht="12.75">
      <c r="A34" s="1">
        <v>24</v>
      </c>
      <c r="B34" s="2" t="s">
        <v>23</v>
      </c>
      <c r="C34" s="19">
        <v>7</v>
      </c>
      <c r="D34" s="19">
        <v>0</v>
      </c>
      <c r="E34" s="20">
        <f>(C34+D34)/'П 1'!C32</f>
        <v>0.37463343108504404</v>
      </c>
      <c r="F34" s="19">
        <v>0</v>
      </c>
      <c r="G34" s="19">
        <v>0</v>
      </c>
      <c r="H34" s="20">
        <f t="shared" si="0"/>
        <v>0</v>
      </c>
      <c r="I34" s="20">
        <f t="shared" si="1"/>
        <v>0.4720381231671555</v>
      </c>
      <c r="J34" s="19">
        <f t="shared" si="2"/>
        <v>11</v>
      </c>
    </row>
    <row r="35" spans="1:10" ht="12.75">
      <c r="A35" s="1">
        <v>25</v>
      </c>
      <c r="B35" s="2" t="s">
        <v>24</v>
      </c>
      <c r="C35" s="19">
        <v>4</v>
      </c>
      <c r="D35" s="19">
        <v>0</v>
      </c>
      <c r="E35" s="20">
        <f>(C35+D35)/'П 1'!C33</f>
        <v>0.23529411764705882</v>
      </c>
      <c r="F35" s="19">
        <v>0</v>
      </c>
      <c r="G35" s="19">
        <v>0</v>
      </c>
      <c r="H35" s="20">
        <f t="shared" si="0"/>
        <v>0</v>
      </c>
      <c r="I35" s="20">
        <f t="shared" si="1"/>
        <v>0.2964705882352941</v>
      </c>
      <c r="J35" s="19">
        <f t="shared" si="2"/>
        <v>27</v>
      </c>
    </row>
    <row r="36" spans="1:10" ht="12.75">
      <c r="A36" s="1">
        <v>26</v>
      </c>
      <c r="B36" s="2" t="s">
        <v>25</v>
      </c>
      <c r="C36" s="19">
        <v>1</v>
      </c>
      <c r="D36" s="19">
        <v>1</v>
      </c>
      <c r="E36" s="20">
        <f>(C36+D36)/'П 1'!C34</f>
        <v>0.10203368509329792</v>
      </c>
      <c r="F36" s="19">
        <v>0</v>
      </c>
      <c r="G36" s="19">
        <v>0</v>
      </c>
      <c r="H36" s="20">
        <f t="shared" si="0"/>
        <v>0</v>
      </c>
      <c r="I36" s="20">
        <f t="shared" si="1"/>
        <v>0.1285624432175554</v>
      </c>
      <c r="J36" s="19">
        <f t="shared" si="2"/>
        <v>61</v>
      </c>
    </row>
    <row r="37" spans="1:10" ht="12.75">
      <c r="A37" s="1">
        <v>27</v>
      </c>
      <c r="B37" s="2" t="s">
        <v>26</v>
      </c>
      <c r="C37" s="19">
        <v>2</v>
      </c>
      <c r="D37" s="19">
        <v>2</v>
      </c>
      <c r="E37" s="20">
        <f>(C37+D37)/'П 1'!C35</f>
        <v>0.08695652173913043</v>
      </c>
      <c r="F37" s="19">
        <v>3</v>
      </c>
      <c r="G37" s="19">
        <v>1</v>
      </c>
      <c r="H37" s="20">
        <f t="shared" si="0"/>
        <v>0.3333333333333333</v>
      </c>
      <c r="I37" s="20">
        <f t="shared" si="1"/>
        <v>0.08057971014492754</v>
      </c>
      <c r="J37" s="19">
        <f t="shared" si="2"/>
        <v>70</v>
      </c>
    </row>
    <row r="38" spans="1:10" ht="12.75">
      <c r="A38" s="1">
        <v>28</v>
      </c>
      <c r="B38" s="2" t="s">
        <v>27</v>
      </c>
      <c r="C38" s="19">
        <v>4</v>
      </c>
      <c r="D38" s="19">
        <v>0</v>
      </c>
      <c r="E38" s="20">
        <f>(C38+D38)/'П 1'!C36</f>
        <v>0.14285714285714285</v>
      </c>
      <c r="F38" s="19">
        <v>2</v>
      </c>
      <c r="G38" s="19">
        <v>0</v>
      </c>
      <c r="H38" s="20">
        <f t="shared" si="0"/>
        <v>0</v>
      </c>
      <c r="I38" s="20">
        <f t="shared" si="1"/>
        <v>0.18</v>
      </c>
      <c r="J38" s="19">
        <f t="shared" si="2"/>
        <v>44</v>
      </c>
    </row>
    <row r="39" spans="1:10" s="27" customFormat="1" ht="12.75">
      <c r="A39" s="1">
        <v>29</v>
      </c>
      <c r="B39" s="2" t="s">
        <v>28</v>
      </c>
      <c r="C39" s="19">
        <v>2</v>
      </c>
      <c r="D39" s="19">
        <v>1</v>
      </c>
      <c r="E39" s="20">
        <f>(C39+D39)/'П 1'!C37</f>
        <v>0.09804799426934098</v>
      </c>
      <c r="F39" s="19">
        <v>1</v>
      </c>
      <c r="G39" s="19">
        <v>1</v>
      </c>
      <c r="H39" s="20">
        <f t="shared" si="0"/>
        <v>1</v>
      </c>
      <c r="I39" s="20">
        <f t="shared" si="1"/>
        <v>0.025492478510028657</v>
      </c>
      <c r="J39" s="19">
        <f t="shared" si="2"/>
        <v>79</v>
      </c>
    </row>
    <row r="40" spans="1:10" s="27" customFormat="1" ht="12.75">
      <c r="A40" s="1">
        <v>30</v>
      </c>
      <c r="B40" s="2" t="s">
        <v>29</v>
      </c>
      <c r="C40" s="19">
        <v>7</v>
      </c>
      <c r="D40" s="19">
        <v>0</v>
      </c>
      <c r="E40" s="20">
        <f>(C40+D40)/'П 1'!C38</f>
        <v>0.358974358974359</v>
      </c>
      <c r="F40" s="19">
        <v>1</v>
      </c>
      <c r="G40" s="19">
        <v>0</v>
      </c>
      <c r="H40" s="20">
        <f t="shared" si="0"/>
        <v>0</v>
      </c>
      <c r="I40" s="20">
        <f t="shared" si="1"/>
        <v>0.4523076923076923</v>
      </c>
      <c r="J40" s="19">
        <f t="shared" si="2"/>
        <v>13</v>
      </c>
    </row>
    <row r="41" spans="1:10" ht="12.75">
      <c r="A41" s="1">
        <v>31</v>
      </c>
      <c r="B41" s="2" t="s">
        <v>30</v>
      </c>
      <c r="C41" s="19">
        <v>10</v>
      </c>
      <c r="D41" s="19">
        <v>0</v>
      </c>
      <c r="E41" s="20">
        <f>(C41+D41)/'П 1'!C39</f>
        <v>0.16806722689075632</v>
      </c>
      <c r="F41" s="19">
        <v>1</v>
      </c>
      <c r="G41" s="19">
        <v>0</v>
      </c>
      <c r="H41" s="20">
        <f t="shared" si="0"/>
        <v>0</v>
      </c>
      <c r="I41" s="20">
        <f t="shared" si="1"/>
        <v>0.21176470588235297</v>
      </c>
      <c r="J41" s="19">
        <f t="shared" si="2"/>
        <v>40</v>
      </c>
    </row>
    <row r="42" spans="1:10" ht="12.75">
      <c r="A42" s="1">
        <v>32</v>
      </c>
      <c r="B42" s="2" t="s">
        <v>31</v>
      </c>
      <c r="C42" s="19">
        <v>35</v>
      </c>
      <c r="D42" s="19">
        <v>0</v>
      </c>
      <c r="E42" s="20">
        <f>(C42+D42)/'П 1'!C40</f>
        <v>0.6751757306696263</v>
      </c>
      <c r="F42" s="19">
        <v>7</v>
      </c>
      <c r="G42" s="19">
        <v>2</v>
      </c>
      <c r="H42" s="20">
        <f t="shared" si="0"/>
        <v>0.2857142857142857</v>
      </c>
      <c r="I42" s="20">
        <f t="shared" si="1"/>
        <v>0.657814069023836</v>
      </c>
      <c r="J42" s="19">
        <f t="shared" si="2"/>
        <v>6</v>
      </c>
    </row>
    <row r="43" spans="1:10" ht="12.75">
      <c r="A43" s="1">
        <v>33</v>
      </c>
      <c r="B43" s="2" t="s">
        <v>32</v>
      </c>
      <c r="C43" s="19">
        <v>4</v>
      </c>
      <c r="D43" s="19">
        <v>0</v>
      </c>
      <c r="E43" s="20">
        <f>(C43+D43)/'П 1'!C41</f>
        <v>0.21052631578947367</v>
      </c>
      <c r="F43" s="19">
        <v>0</v>
      </c>
      <c r="G43" s="19">
        <v>0</v>
      </c>
      <c r="H43" s="20">
        <f t="shared" si="0"/>
        <v>0</v>
      </c>
      <c r="I43" s="20">
        <f t="shared" si="1"/>
        <v>0.2652631578947368</v>
      </c>
      <c r="J43" s="19">
        <f t="shared" si="2"/>
        <v>31</v>
      </c>
    </row>
    <row r="44" spans="1:10" ht="12.75">
      <c r="A44" s="1">
        <v>34</v>
      </c>
      <c r="B44" s="2" t="s">
        <v>33</v>
      </c>
      <c r="C44" s="19">
        <v>1</v>
      </c>
      <c r="D44" s="19">
        <v>0</v>
      </c>
      <c r="E44" s="20">
        <f>(C44+D44)/'П 1'!C42</f>
        <v>0.04</v>
      </c>
      <c r="F44" s="19">
        <v>1</v>
      </c>
      <c r="G44" s="19">
        <v>0</v>
      </c>
      <c r="H44" s="20">
        <f t="shared" si="0"/>
        <v>0</v>
      </c>
      <c r="I44" s="20">
        <f t="shared" si="1"/>
        <v>0.0504</v>
      </c>
      <c r="J44" s="19">
        <f t="shared" si="2"/>
        <v>74</v>
      </c>
    </row>
    <row r="45" spans="1:10" s="27" customFormat="1" ht="12.75">
      <c r="A45" s="1">
        <v>35</v>
      </c>
      <c r="B45" s="2" t="s">
        <v>34</v>
      </c>
      <c r="C45" s="19">
        <v>3</v>
      </c>
      <c r="D45" s="19">
        <v>0</v>
      </c>
      <c r="E45" s="20">
        <f>(C45+D45)/'П 1'!C43</f>
        <v>0.08823529411764706</v>
      </c>
      <c r="F45" s="19">
        <v>1</v>
      </c>
      <c r="G45" s="19">
        <v>0</v>
      </c>
      <c r="H45" s="20">
        <f t="shared" si="0"/>
        <v>0</v>
      </c>
      <c r="I45" s="20">
        <f t="shared" si="1"/>
        <v>0.11117647058823531</v>
      </c>
      <c r="J45" s="19">
        <f t="shared" si="2"/>
        <v>62</v>
      </c>
    </row>
    <row r="46" spans="1:10" ht="12.75">
      <c r="A46" s="1">
        <v>36</v>
      </c>
      <c r="B46" s="2" t="s">
        <v>35</v>
      </c>
      <c r="C46" s="19">
        <v>21</v>
      </c>
      <c r="D46" s="19">
        <v>0</v>
      </c>
      <c r="E46" s="20">
        <f>(C46+D46)/'П 1'!C44</f>
        <v>0.65625</v>
      </c>
      <c r="F46" s="19">
        <v>2</v>
      </c>
      <c r="G46" s="19">
        <v>0</v>
      </c>
      <c r="H46" s="20">
        <f t="shared" si="0"/>
        <v>0</v>
      </c>
      <c r="I46" s="20">
        <f t="shared" si="1"/>
        <v>0.826875</v>
      </c>
      <c r="J46" s="19">
        <f t="shared" si="2"/>
        <v>4</v>
      </c>
    </row>
    <row r="47" spans="1:10" ht="12.75">
      <c r="A47" s="1">
        <v>37</v>
      </c>
      <c r="B47" s="2" t="s">
        <v>36</v>
      </c>
      <c r="C47" s="19">
        <v>4</v>
      </c>
      <c r="D47" s="19">
        <v>0</v>
      </c>
      <c r="E47" s="20">
        <f>(C47+D47)/'П 1'!C45</f>
        <v>0.2253434171940114</v>
      </c>
      <c r="F47" s="19">
        <v>0</v>
      </c>
      <c r="G47" s="19">
        <v>0</v>
      </c>
      <c r="H47" s="20">
        <f t="shared" si="0"/>
        <v>0</v>
      </c>
      <c r="I47" s="20">
        <f t="shared" si="1"/>
        <v>0.2839327056644544</v>
      </c>
      <c r="J47" s="19">
        <f t="shared" si="2"/>
        <v>30</v>
      </c>
    </row>
    <row r="48" spans="1:10" ht="12.75">
      <c r="A48" s="1">
        <v>38</v>
      </c>
      <c r="B48" s="2" t="s">
        <v>37</v>
      </c>
      <c r="C48" s="19">
        <v>2</v>
      </c>
      <c r="D48" s="19">
        <v>0</v>
      </c>
      <c r="E48" s="20">
        <f>(C48+D48)/'П 1'!C46</f>
        <v>0.10810810810810811</v>
      </c>
      <c r="F48" s="19">
        <v>0</v>
      </c>
      <c r="G48" s="19">
        <v>0</v>
      </c>
      <c r="H48" s="20">
        <f t="shared" si="0"/>
        <v>0</v>
      </c>
      <c r="I48" s="20">
        <f t="shared" si="1"/>
        <v>0.1362162162162162</v>
      </c>
      <c r="J48" s="19">
        <f t="shared" si="2"/>
        <v>58</v>
      </c>
    </row>
    <row r="49" spans="1:10" ht="12.75">
      <c r="A49" s="1">
        <v>39</v>
      </c>
      <c r="B49" s="2" t="s">
        <v>38</v>
      </c>
      <c r="C49" s="19">
        <v>5</v>
      </c>
      <c r="D49" s="19">
        <v>0</v>
      </c>
      <c r="E49" s="20">
        <f>(C49+D49)/'П 1'!C47</f>
        <v>0.2631578947368421</v>
      </c>
      <c r="F49" s="19">
        <v>2</v>
      </c>
      <c r="G49" s="19">
        <v>0</v>
      </c>
      <c r="H49" s="20">
        <f t="shared" si="0"/>
        <v>0</v>
      </c>
      <c r="I49" s="20">
        <f t="shared" si="1"/>
        <v>0.33157894736842103</v>
      </c>
      <c r="J49" s="19">
        <f t="shared" si="2"/>
        <v>21</v>
      </c>
    </row>
    <row r="50" spans="1:10" ht="12.75">
      <c r="A50" s="1">
        <v>40</v>
      </c>
      <c r="B50" s="2" t="s">
        <v>39</v>
      </c>
      <c r="C50" s="19">
        <v>17</v>
      </c>
      <c r="D50" s="19">
        <v>0</v>
      </c>
      <c r="E50" s="20">
        <f>(C50+D50)/'П 1'!C48</f>
        <v>0.1619047619047619</v>
      </c>
      <c r="F50" s="19">
        <v>0</v>
      </c>
      <c r="G50" s="19">
        <v>0</v>
      </c>
      <c r="H50" s="20">
        <f t="shared" si="0"/>
        <v>0</v>
      </c>
      <c r="I50" s="20">
        <f t="shared" si="1"/>
        <v>0.20400000000000001</v>
      </c>
      <c r="J50" s="19">
        <f t="shared" si="2"/>
        <v>42</v>
      </c>
    </row>
    <row r="51" spans="1:10" ht="12.75">
      <c r="A51" s="1">
        <v>41</v>
      </c>
      <c r="B51" s="2" t="s">
        <v>40</v>
      </c>
      <c r="C51" s="19">
        <v>7</v>
      </c>
      <c r="D51" s="19">
        <v>0</v>
      </c>
      <c r="E51" s="20">
        <f>(C51+D51)/'П 1'!C49</f>
        <v>0.11570247933884298</v>
      </c>
      <c r="F51" s="19">
        <v>3</v>
      </c>
      <c r="G51" s="19">
        <v>1</v>
      </c>
      <c r="H51" s="20">
        <f t="shared" si="0"/>
        <v>0.3333333333333333</v>
      </c>
      <c r="I51" s="20">
        <f t="shared" si="1"/>
        <v>0.10721763085399451</v>
      </c>
      <c r="J51" s="19">
        <f t="shared" si="2"/>
        <v>63</v>
      </c>
    </row>
    <row r="52" spans="1:10" ht="12.75">
      <c r="A52" s="1">
        <v>42</v>
      </c>
      <c r="B52" s="2" t="s">
        <v>41</v>
      </c>
      <c r="C52" s="19">
        <v>3</v>
      </c>
      <c r="D52" s="19">
        <v>1</v>
      </c>
      <c r="E52" s="20">
        <f>(C52+D52)/'П 1'!C50</f>
        <v>0.13379765395894427</v>
      </c>
      <c r="F52" s="19">
        <v>1</v>
      </c>
      <c r="G52" s="19">
        <v>0</v>
      </c>
      <c r="H52" s="20">
        <f t="shared" si="0"/>
        <v>0</v>
      </c>
      <c r="I52" s="20">
        <f t="shared" si="1"/>
        <v>0.1685850439882698</v>
      </c>
      <c r="J52" s="19">
        <f t="shared" si="2"/>
        <v>46</v>
      </c>
    </row>
    <row r="53" spans="1:10" s="27" customFormat="1" ht="14.25" customHeight="1">
      <c r="A53" s="1">
        <v>43</v>
      </c>
      <c r="B53" s="2" t="s">
        <v>42</v>
      </c>
      <c r="C53" s="19">
        <v>1</v>
      </c>
      <c r="D53" s="19">
        <v>0</v>
      </c>
      <c r="E53" s="20">
        <f>(C53+D53)/'П 1'!C51</f>
        <v>0.08333333333333333</v>
      </c>
      <c r="F53" s="19">
        <v>0</v>
      </c>
      <c r="G53" s="19">
        <v>0</v>
      </c>
      <c r="H53" s="20">
        <f t="shared" si="0"/>
        <v>0</v>
      </c>
      <c r="I53" s="20">
        <f t="shared" si="1"/>
        <v>0.105</v>
      </c>
      <c r="J53" s="19">
        <f t="shared" si="2"/>
        <v>64</v>
      </c>
    </row>
    <row r="54" spans="1:10" ht="12.75">
      <c r="A54" s="1">
        <v>44</v>
      </c>
      <c r="B54" s="2" t="s">
        <v>43</v>
      </c>
      <c r="C54" s="19">
        <v>5</v>
      </c>
      <c r="D54" s="19">
        <v>1</v>
      </c>
      <c r="E54" s="20">
        <f>(C54+D54)/'П 1'!C52</f>
        <v>0.10714285714285714</v>
      </c>
      <c r="F54" s="19">
        <v>3</v>
      </c>
      <c r="G54" s="19">
        <v>0</v>
      </c>
      <c r="H54" s="20">
        <f t="shared" si="0"/>
        <v>0</v>
      </c>
      <c r="I54" s="20">
        <f t="shared" si="1"/>
        <v>0.13499999999999998</v>
      </c>
      <c r="J54" s="19">
        <f t="shared" si="2"/>
        <v>60</v>
      </c>
    </row>
    <row r="55" spans="1:10" ht="12.75">
      <c r="A55" s="1">
        <v>45</v>
      </c>
      <c r="B55" s="2" t="s">
        <v>44</v>
      </c>
      <c r="C55" s="19">
        <v>1</v>
      </c>
      <c r="D55" s="19">
        <v>0</v>
      </c>
      <c r="E55" s="20">
        <f>(C55+D55)/'П 1'!C53</f>
        <v>0.05263157894736842</v>
      </c>
      <c r="F55" s="19">
        <v>0</v>
      </c>
      <c r="G55" s="19">
        <v>0</v>
      </c>
      <c r="H55" s="20">
        <f t="shared" si="0"/>
        <v>0</v>
      </c>
      <c r="I55" s="20">
        <f t="shared" si="1"/>
        <v>0.0663157894736842</v>
      </c>
      <c r="J55" s="19">
        <f t="shared" si="2"/>
        <v>73</v>
      </c>
    </row>
    <row r="56" spans="1:10" ht="12.75">
      <c r="A56" s="1">
        <v>46</v>
      </c>
      <c r="B56" s="2" t="s">
        <v>45</v>
      </c>
      <c r="C56" s="19">
        <v>16</v>
      </c>
      <c r="D56" s="19">
        <v>1</v>
      </c>
      <c r="E56" s="20">
        <f>(C56+D56)/'П 1'!C54</f>
        <v>0.3333333333333333</v>
      </c>
      <c r="F56" s="19">
        <v>3</v>
      </c>
      <c r="G56" s="19">
        <v>0</v>
      </c>
      <c r="H56" s="20">
        <f t="shared" si="0"/>
        <v>0</v>
      </c>
      <c r="I56" s="20">
        <f t="shared" si="1"/>
        <v>0.42</v>
      </c>
      <c r="J56" s="19">
        <f t="shared" si="2"/>
        <v>15</v>
      </c>
    </row>
    <row r="57" spans="1:10" ht="12.75">
      <c r="A57" s="1">
        <v>47</v>
      </c>
      <c r="B57" s="2" t="s">
        <v>46</v>
      </c>
      <c r="C57" s="19">
        <v>3</v>
      </c>
      <c r="D57" s="19">
        <v>0</v>
      </c>
      <c r="E57" s="20">
        <f>(C57+D57)/'П 1'!C55</f>
        <v>0.07142857142857142</v>
      </c>
      <c r="F57" s="19">
        <v>1</v>
      </c>
      <c r="G57" s="19">
        <v>0</v>
      </c>
      <c r="H57" s="20">
        <f t="shared" si="0"/>
        <v>0</v>
      </c>
      <c r="I57" s="20">
        <f t="shared" si="1"/>
        <v>0.09</v>
      </c>
      <c r="J57" s="19">
        <f t="shared" si="2"/>
        <v>69</v>
      </c>
    </row>
    <row r="58" spans="1:10" ht="12.75">
      <c r="A58" s="1">
        <v>48</v>
      </c>
      <c r="B58" s="2" t="s">
        <v>47</v>
      </c>
      <c r="C58" s="19">
        <v>5</v>
      </c>
      <c r="D58" s="19">
        <v>0</v>
      </c>
      <c r="E58" s="20">
        <f>(C58+D58)/'П 1'!C56</f>
        <v>0.13157894736842105</v>
      </c>
      <c r="F58" s="19">
        <v>1</v>
      </c>
      <c r="G58" s="19">
        <v>0</v>
      </c>
      <c r="H58" s="20">
        <f t="shared" si="0"/>
        <v>0</v>
      </c>
      <c r="I58" s="20">
        <f t="shared" si="1"/>
        <v>0.16578947368421051</v>
      </c>
      <c r="J58" s="19">
        <f t="shared" si="2"/>
        <v>47</v>
      </c>
    </row>
    <row r="59" spans="1:10" ht="12.75">
      <c r="A59" s="1">
        <v>49</v>
      </c>
      <c r="B59" s="2" t="s">
        <v>48</v>
      </c>
      <c r="C59" s="19">
        <v>12</v>
      </c>
      <c r="D59" s="19">
        <v>0</v>
      </c>
      <c r="E59" s="20">
        <f>(C59+D59)/'П 1'!C57</f>
        <v>0.5217391304347826</v>
      </c>
      <c r="F59" s="19">
        <v>1</v>
      </c>
      <c r="G59" s="19">
        <v>1</v>
      </c>
      <c r="H59" s="20">
        <f t="shared" si="0"/>
        <v>1</v>
      </c>
      <c r="I59" s="20">
        <f t="shared" si="1"/>
        <v>0.1356521739130435</v>
      </c>
      <c r="J59" s="19">
        <f t="shared" si="2"/>
        <v>59</v>
      </c>
    </row>
    <row r="60" spans="1:10" ht="12.75">
      <c r="A60" s="1">
        <v>50</v>
      </c>
      <c r="B60" s="2" t="s">
        <v>49</v>
      </c>
      <c r="C60" s="19">
        <v>3</v>
      </c>
      <c r="D60" s="19">
        <v>0</v>
      </c>
      <c r="E60" s="20">
        <f>(C60+D60)/'П 1'!C58</f>
        <v>0.125</v>
      </c>
      <c r="F60" s="19">
        <v>3</v>
      </c>
      <c r="G60" s="19">
        <v>0</v>
      </c>
      <c r="H60" s="20">
        <f t="shared" si="0"/>
        <v>0</v>
      </c>
      <c r="I60" s="20">
        <f t="shared" si="1"/>
        <v>0.1575</v>
      </c>
      <c r="J60" s="19">
        <f t="shared" si="2"/>
        <v>51</v>
      </c>
    </row>
    <row r="61" spans="1:10" ht="12.75">
      <c r="A61" s="1">
        <v>51</v>
      </c>
      <c r="B61" s="2" t="s">
        <v>50</v>
      </c>
      <c r="C61" s="19">
        <v>40</v>
      </c>
      <c r="D61" s="19">
        <v>0</v>
      </c>
      <c r="E61" s="20">
        <f>(C61+D61)/'П 1'!C59</f>
        <v>0.8888888888888888</v>
      </c>
      <c r="F61" s="19">
        <v>6</v>
      </c>
      <c r="G61" s="19">
        <v>0</v>
      </c>
      <c r="H61" s="20">
        <f t="shared" si="0"/>
        <v>0</v>
      </c>
      <c r="I61" s="20">
        <f t="shared" si="1"/>
        <v>1.1199999999999999</v>
      </c>
      <c r="J61" s="19">
        <f t="shared" si="2"/>
        <v>1</v>
      </c>
    </row>
    <row r="62" spans="1:10" ht="12.75">
      <c r="A62" s="1">
        <v>52</v>
      </c>
      <c r="B62" s="2" t="s">
        <v>51</v>
      </c>
      <c r="C62" s="19">
        <v>1</v>
      </c>
      <c r="D62" s="19">
        <v>0</v>
      </c>
      <c r="E62" s="20">
        <f>(C62+D62)/'П 1'!C60</f>
        <v>0.02690549904172195</v>
      </c>
      <c r="F62" s="19">
        <v>0</v>
      </c>
      <c r="G62" s="19">
        <v>2</v>
      </c>
      <c r="H62" s="20">
        <f t="shared" si="0"/>
        <v>0</v>
      </c>
      <c r="I62" s="20">
        <f t="shared" si="1"/>
        <v>0.03390092879256966</v>
      </c>
      <c r="J62" s="19">
        <f t="shared" si="2"/>
        <v>78</v>
      </c>
    </row>
    <row r="63" spans="1:10" ht="12.75">
      <c r="A63" s="1">
        <v>53</v>
      </c>
      <c r="B63" s="2" t="s">
        <v>52</v>
      </c>
      <c r="C63" s="19">
        <v>3</v>
      </c>
      <c r="D63" s="19">
        <v>0</v>
      </c>
      <c r="E63" s="20">
        <f>(C63+D63)/'П 1'!C61</f>
        <v>0.16666666666666666</v>
      </c>
      <c r="F63" s="19">
        <v>1</v>
      </c>
      <c r="G63" s="19">
        <v>0</v>
      </c>
      <c r="H63" s="20">
        <f t="shared" si="0"/>
        <v>0</v>
      </c>
      <c r="I63" s="20">
        <f t="shared" si="1"/>
        <v>0.21</v>
      </c>
      <c r="J63" s="19">
        <f t="shared" si="2"/>
        <v>41</v>
      </c>
    </row>
    <row r="64" spans="1:10" ht="12.75">
      <c r="A64" s="1">
        <v>54</v>
      </c>
      <c r="B64" s="2" t="s">
        <v>53</v>
      </c>
      <c r="C64" s="19">
        <v>29</v>
      </c>
      <c r="D64" s="19">
        <v>1</v>
      </c>
      <c r="E64" s="20">
        <f>(C64+D64)/'П 1'!C62</f>
        <v>0.5172413793103449</v>
      </c>
      <c r="F64" s="19">
        <v>12</v>
      </c>
      <c r="G64" s="19">
        <v>3</v>
      </c>
      <c r="H64" s="20">
        <f t="shared" si="0"/>
        <v>0.25</v>
      </c>
      <c r="I64" s="20">
        <f t="shared" si="1"/>
        <v>0.5224137931034483</v>
      </c>
      <c r="J64" s="19">
        <f t="shared" si="2"/>
        <v>9</v>
      </c>
    </row>
    <row r="65" spans="1:10" ht="12.75">
      <c r="A65" s="1">
        <v>55</v>
      </c>
      <c r="B65" s="2" t="s">
        <v>54</v>
      </c>
      <c r="C65" s="19">
        <v>5</v>
      </c>
      <c r="D65" s="19">
        <v>1</v>
      </c>
      <c r="E65" s="20">
        <f>(C65+D65)/'П 1'!C63</f>
        <v>0.25</v>
      </c>
      <c r="F65" s="19">
        <v>0</v>
      </c>
      <c r="G65" s="19">
        <v>0</v>
      </c>
      <c r="H65" s="20">
        <f t="shared" si="0"/>
        <v>0</v>
      </c>
      <c r="I65" s="20">
        <f t="shared" si="1"/>
        <v>0.315</v>
      </c>
      <c r="J65" s="19">
        <f t="shared" si="2"/>
        <v>22</v>
      </c>
    </row>
    <row r="66" spans="1:10" ht="12.75">
      <c r="A66" s="1">
        <v>56</v>
      </c>
      <c r="B66" s="2" t="s">
        <v>55</v>
      </c>
      <c r="C66" s="19">
        <v>9</v>
      </c>
      <c r="D66" s="19">
        <v>0</v>
      </c>
      <c r="E66" s="20">
        <f>(C66+D66)/'П 1'!C64</f>
        <v>0.18</v>
      </c>
      <c r="F66" s="19">
        <v>3</v>
      </c>
      <c r="G66" s="19">
        <v>0</v>
      </c>
      <c r="H66" s="20">
        <f t="shared" si="0"/>
        <v>0</v>
      </c>
      <c r="I66" s="20">
        <f t="shared" si="1"/>
        <v>0.2268</v>
      </c>
      <c r="J66" s="19">
        <f t="shared" si="2"/>
        <v>36</v>
      </c>
    </row>
    <row r="67" spans="1:10" ht="12.75">
      <c r="A67" s="1">
        <v>57</v>
      </c>
      <c r="B67" s="2" t="s">
        <v>56</v>
      </c>
      <c r="C67" s="19">
        <v>21</v>
      </c>
      <c r="D67" s="19">
        <v>2</v>
      </c>
      <c r="E67" s="20">
        <f>(C67+D67)/'П 1'!C65</f>
        <v>0.2598870056497175</v>
      </c>
      <c r="F67" s="19">
        <v>16</v>
      </c>
      <c r="G67" s="19">
        <v>1</v>
      </c>
      <c r="H67" s="20">
        <f t="shared" si="0"/>
        <v>0.0625</v>
      </c>
      <c r="I67" s="20">
        <f t="shared" si="1"/>
        <v>0.3112146892655367</v>
      </c>
      <c r="J67" s="19">
        <f t="shared" si="2"/>
        <v>26</v>
      </c>
    </row>
    <row r="68" spans="1:10" s="27" customFormat="1" ht="12.75">
      <c r="A68" s="1">
        <v>58</v>
      </c>
      <c r="B68" s="2" t="s">
        <v>57</v>
      </c>
      <c r="C68" s="19">
        <v>6</v>
      </c>
      <c r="D68" s="19">
        <v>1</v>
      </c>
      <c r="E68" s="20">
        <f>(C68+D68)/'П 1'!C66</f>
        <v>0.1794871794871795</v>
      </c>
      <c r="F68" s="19">
        <v>5</v>
      </c>
      <c r="G68" s="19">
        <v>0</v>
      </c>
      <c r="H68" s="20">
        <f t="shared" si="0"/>
        <v>0</v>
      </c>
      <c r="I68" s="20">
        <f t="shared" si="1"/>
        <v>0.22615384615384615</v>
      </c>
      <c r="J68" s="19">
        <f t="shared" si="2"/>
        <v>37</v>
      </c>
    </row>
    <row r="69" spans="1:10" ht="12.75">
      <c r="A69" s="1">
        <v>59</v>
      </c>
      <c r="B69" s="2" t="s">
        <v>58</v>
      </c>
      <c r="C69" s="19">
        <v>2</v>
      </c>
      <c r="D69" s="19">
        <v>0</v>
      </c>
      <c r="E69" s="20">
        <f>(C69+D69)/'П 1'!C67</f>
        <v>0.11008897602171618</v>
      </c>
      <c r="F69" s="19">
        <v>0</v>
      </c>
      <c r="G69" s="19">
        <v>0</v>
      </c>
      <c r="H69" s="20">
        <f t="shared" si="0"/>
        <v>0</v>
      </c>
      <c r="I69" s="20">
        <f t="shared" si="1"/>
        <v>0.13871210978736237</v>
      </c>
      <c r="J69" s="19">
        <f t="shared" si="2"/>
        <v>57</v>
      </c>
    </row>
    <row r="70" spans="1:10" ht="12.75">
      <c r="A70" s="1">
        <v>60</v>
      </c>
      <c r="B70" s="2" t="s">
        <v>59</v>
      </c>
      <c r="C70" s="19">
        <v>22</v>
      </c>
      <c r="D70" s="19">
        <v>1</v>
      </c>
      <c r="E70" s="20">
        <f>(C70+D70)/'П 1'!C68</f>
        <v>0.3709677419354839</v>
      </c>
      <c r="F70" s="19">
        <v>8</v>
      </c>
      <c r="G70" s="19">
        <v>0</v>
      </c>
      <c r="H70" s="20">
        <f t="shared" si="0"/>
        <v>0</v>
      </c>
      <c r="I70" s="20">
        <f t="shared" si="1"/>
        <v>0.46741935483870967</v>
      </c>
      <c r="J70" s="19">
        <f t="shared" si="2"/>
        <v>12</v>
      </c>
    </row>
    <row r="71" spans="1:10" ht="12.75">
      <c r="A71" s="1">
        <v>61</v>
      </c>
      <c r="B71" s="2" t="s">
        <v>60</v>
      </c>
      <c r="C71" s="19">
        <v>3</v>
      </c>
      <c r="D71" s="19">
        <v>0</v>
      </c>
      <c r="E71" s="20">
        <f>(C71+D71)/'П 1'!C69</f>
        <v>0.15789473684210525</v>
      </c>
      <c r="F71" s="19">
        <v>0</v>
      </c>
      <c r="G71" s="19">
        <v>0</v>
      </c>
      <c r="H71" s="20">
        <f t="shared" si="0"/>
        <v>0</v>
      </c>
      <c r="I71" s="20">
        <f t="shared" si="1"/>
        <v>0.19894736842105262</v>
      </c>
      <c r="J71" s="19">
        <f t="shared" si="2"/>
        <v>43</v>
      </c>
    </row>
    <row r="72" spans="1:10" s="27" customFormat="1" ht="12.75">
      <c r="A72" s="1">
        <v>62</v>
      </c>
      <c r="B72" s="2" t="s">
        <v>61</v>
      </c>
      <c r="C72" s="19">
        <v>3</v>
      </c>
      <c r="D72" s="19">
        <v>0</v>
      </c>
      <c r="E72" s="20">
        <f>(C72+D72)/'П 1'!C70</f>
        <v>0.12</v>
      </c>
      <c r="F72" s="19">
        <v>1</v>
      </c>
      <c r="G72" s="19">
        <v>0</v>
      </c>
      <c r="H72" s="20">
        <f t="shared" si="0"/>
        <v>0</v>
      </c>
      <c r="I72" s="20">
        <f t="shared" si="1"/>
        <v>0.1512</v>
      </c>
      <c r="J72" s="19">
        <f t="shared" si="2"/>
        <v>53</v>
      </c>
    </row>
    <row r="73" spans="1:10" ht="12.75">
      <c r="A73" s="1">
        <v>63</v>
      </c>
      <c r="B73" s="2" t="s">
        <v>62</v>
      </c>
      <c r="C73" s="19">
        <v>28</v>
      </c>
      <c r="D73" s="19">
        <v>1</v>
      </c>
      <c r="E73" s="20">
        <f>(C73+D73)/'П 1'!C71</f>
        <v>0.7073170731707317</v>
      </c>
      <c r="F73" s="19">
        <v>2</v>
      </c>
      <c r="G73" s="19">
        <v>0</v>
      </c>
      <c r="H73" s="20">
        <f t="shared" si="0"/>
        <v>0</v>
      </c>
      <c r="I73" s="20">
        <f t="shared" si="1"/>
        <v>0.8912195121951219</v>
      </c>
      <c r="J73" s="19">
        <f t="shared" si="2"/>
        <v>3</v>
      </c>
    </row>
    <row r="74" spans="1:10" ht="12.75">
      <c r="A74" s="1">
        <v>64</v>
      </c>
      <c r="B74" s="2" t="s">
        <v>63</v>
      </c>
      <c r="C74" s="19">
        <v>9</v>
      </c>
      <c r="D74" s="19">
        <v>4</v>
      </c>
      <c r="E74" s="20">
        <f>(C74+D74)/'П 1'!C72</f>
        <v>0.52</v>
      </c>
      <c r="F74" s="19">
        <v>4</v>
      </c>
      <c r="G74" s="19">
        <v>1</v>
      </c>
      <c r="H74" s="20">
        <f t="shared" si="0"/>
        <v>0.25</v>
      </c>
      <c r="I74" s="20">
        <f t="shared" si="1"/>
        <v>0.5252</v>
      </c>
      <c r="J74" s="19">
        <f t="shared" si="2"/>
        <v>8</v>
      </c>
    </row>
    <row r="75" spans="1:10" ht="12.75">
      <c r="A75" s="1">
        <v>65</v>
      </c>
      <c r="B75" s="2" t="s">
        <v>64</v>
      </c>
      <c r="C75" s="19">
        <v>19</v>
      </c>
      <c r="D75" s="19">
        <v>6</v>
      </c>
      <c r="E75" s="20">
        <f>(C75+D75)/'П 1'!C73</f>
        <v>0.4424778761061947</v>
      </c>
      <c r="F75" s="19">
        <v>7</v>
      </c>
      <c r="G75" s="19">
        <v>0</v>
      </c>
      <c r="H75" s="20">
        <f t="shared" si="0"/>
        <v>0</v>
      </c>
      <c r="I75" s="20">
        <f t="shared" si="1"/>
        <v>0.5575221238938053</v>
      </c>
      <c r="J75" s="19">
        <f t="shared" si="2"/>
        <v>7</v>
      </c>
    </row>
    <row r="76" spans="1:10" s="27" customFormat="1" ht="12.75">
      <c r="A76" s="1">
        <v>66</v>
      </c>
      <c r="B76" s="2" t="s">
        <v>65</v>
      </c>
      <c r="C76" s="19"/>
      <c r="D76" s="19">
        <v>0</v>
      </c>
      <c r="E76" s="20">
        <f>(C76+D76)/'П 1'!C74</f>
        <v>0</v>
      </c>
      <c r="F76" s="19">
        <v>0</v>
      </c>
      <c r="G76" s="19">
        <v>0</v>
      </c>
      <c r="H76" s="20">
        <f aca="true" t="shared" si="3" ref="H76:H92">IF(F76=0,0,G76/F76)</f>
        <v>0</v>
      </c>
      <c r="I76" s="20">
        <f aca="true" t="shared" si="4" ref="I76:I92">(1.26-H76)*E76</f>
        <v>0</v>
      </c>
      <c r="J76" s="19">
        <f aca="true" t="shared" si="5" ref="J76:J92">IF(E76=0,82,RANK(I76,I$11:I$92,0))</f>
        <v>82</v>
      </c>
    </row>
    <row r="77" spans="1:10" ht="12.75">
      <c r="A77" s="1">
        <v>67</v>
      </c>
      <c r="B77" s="2" t="s">
        <v>66</v>
      </c>
      <c r="C77" s="19">
        <v>3</v>
      </c>
      <c r="D77" s="19">
        <v>1</v>
      </c>
      <c r="E77" s="20">
        <f>(C77+D77)/'П 1'!C75</f>
        <v>0.125</v>
      </c>
      <c r="F77" s="19">
        <v>1</v>
      </c>
      <c r="G77" s="19">
        <v>0</v>
      </c>
      <c r="H77" s="20">
        <f t="shared" si="3"/>
        <v>0</v>
      </c>
      <c r="I77" s="20">
        <f t="shared" si="4"/>
        <v>0.1575</v>
      </c>
      <c r="J77" s="19">
        <f t="shared" si="5"/>
        <v>51</v>
      </c>
    </row>
    <row r="78" spans="1:10" s="27" customFormat="1" ht="12.75">
      <c r="A78" s="1">
        <v>68</v>
      </c>
      <c r="B78" s="2" t="s">
        <v>67</v>
      </c>
      <c r="C78" s="19">
        <v>5</v>
      </c>
      <c r="D78" s="19">
        <v>3</v>
      </c>
      <c r="E78" s="20">
        <f>(C78+D78)/'П 1'!C76</f>
        <v>0.22857142857142856</v>
      </c>
      <c r="F78" s="19">
        <v>0</v>
      </c>
      <c r="G78" s="19">
        <v>0</v>
      </c>
      <c r="H78" s="20">
        <f t="shared" si="3"/>
        <v>0</v>
      </c>
      <c r="I78" s="20">
        <f t="shared" si="4"/>
        <v>0.288</v>
      </c>
      <c r="J78" s="19">
        <f t="shared" si="5"/>
        <v>28</v>
      </c>
    </row>
    <row r="79" spans="1:10" ht="12.75">
      <c r="A79" s="1">
        <v>69</v>
      </c>
      <c r="B79" s="2" t="s">
        <v>68</v>
      </c>
      <c r="C79" s="19">
        <v>3</v>
      </c>
      <c r="D79" s="19">
        <v>0</v>
      </c>
      <c r="E79" s="20">
        <f>(C79+D79)/'П 1'!C77</f>
        <v>0.25</v>
      </c>
      <c r="F79" s="19">
        <v>0</v>
      </c>
      <c r="G79" s="19">
        <v>0</v>
      </c>
      <c r="H79" s="20">
        <f t="shared" si="3"/>
        <v>0</v>
      </c>
      <c r="I79" s="20">
        <f t="shared" si="4"/>
        <v>0.315</v>
      </c>
      <c r="J79" s="19">
        <f t="shared" si="5"/>
        <v>22</v>
      </c>
    </row>
    <row r="80" spans="1:10" ht="12.75">
      <c r="A80" s="1">
        <v>70</v>
      </c>
      <c r="B80" s="2" t="s">
        <v>69</v>
      </c>
      <c r="C80" s="19">
        <v>11</v>
      </c>
      <c r="D80" s="19">
        <v>0</v>
      </c>
      <c r="E80" s="20">
        <f>(C80+D80)/'П 1'!C78</f>
        <v>0.3142857142857143</v>
      </c>
      <c r="F80" s="19">
        <v>1</v>
      </c>
      <c r="G80" s="19">
        <v>0</v>
      </c>
      <c r="H80" s="20">
        <f t="shared" si="3"/>
        <v>0</v>
      </c>
      <c r="I80" s="20">
        <f t="shared" si="4"/>
        <v>0.396</v>
      </c>
      <c r="J80" s="19">
        <f t="shared" si="5"/>
        <v>18</v>
      </c>
    </row>
    <row r="81" spans="1:10" s="27" customFormat="1" ht="12.75">
      <c r="A81" s="1">
        <v>71</v>
      </c>
      <c r="B81" s="2" t="s">
        <v>70</v>
      </c>
      <c r="C81" s="19">
        <v>5</v>
      </c>
      <c r="D81" s="19">
        <v>0</v>
      </c>
      <c r="E81" s="20">
        <f>(C81+D81)/'П 1'!C79</f>
        <v>0.1282051282051282</v>
      </c>
      <c r="F81" s="19">
        <v>2</v>
      </c>
      <c r="G81" s="19">
        <v>1</v>
      </c>
      <c r="H81" s="20">
        <f t="shared" si="3"/>
        <v>0.5</v>
      </c>
      <c r="I81" s="20">
        <f t="shared" si="4"/>
        <v>0.09743589743589742</v>
      </c>
      <c r="J81" s="19">
        <f t="shared" si="5"/>
        <v>68</v>
      </c>
    </row>
    <row r="82" spans="1:10" ht="12.75">
      <c r="A82" s="1">
        <v>72</v>
      </c>
      <c r="B82" s="2" t="s">
        <v>71</v>
      </c>
      <c r="C82" s="19">
        <v>9</v>
      </c>
      <c r="D82" s="19">
        <v>0</v>
      </c>
      <c r="E82" s="20">
        <f>(C82+D82)/'П 1'!C80</f>
        <v>0.3333333333333333</v>
      </c>
      <c r="F82" s="19">
        <v>2</v>
      </c>
      <c r="G82" s="19">
        <v>0</v>
      </c>
      <c r="H82" s="20">
        <f t="shared" si="3"/>
        <v>0</v>
      </c>
      <c r="I82" s="20">
        <f t="shared" si="4"/>
        <v>0.42</v>
      </c>
      <c r="J82" s="19">
        <f t="shared" si="5"/>
        <v>15</v>
      </c>
    </row>
    <row r="83" spans="1:10" s="27" customFormat="1" ht="12.75">
      <c r="A83" s="1">
        <v>73</v>
      </c>
      <c r="B83" s="2" t="s">
        <v>72</v>
      </c>
      <c r="C83" s="19">
        <v>8</v>
      </c>
      <c r="D83" s="19">
        <v>0</v>
      </c>
      <c r="E83" s="20">
        <f>(C83+D83)/'П 1'!C81</f>
        <v>0.1994944319191091</v>
      </c>
      <c r="F83" s="19">
        <v>3</v>
      </c>
      <c r="G83" s="19">
        <v>0</v>
      </c>
      <c r="H83" s="20">
        <f t="shared" si="3"/>
        <v>0</v>
      </c>
      <c r="I83" s="20">
        <f t="shared" si="4"/>
        <v>0.25136298421807746</v>
      </c>
      <c r="J83" s="19">
        <f t="shared" si="5"/>
        <v>34</v>
      </c>
    </row>
    <row r="84" spans="1:10" ht="12.75">
      <c r="A84" s="1">
        <v>74</v>
      </c>
      <c r="B84" s="2" t="s">
        <v>73</v>
      </c>
      <c r="C84" s="19">
        <v>3</v>
      </c>
      <c r="D84" s="19">
        <v>0</v>
      </c>
      <c r="E84" s="20">
        <f>(C84+D84)/'П 1'!C82</f>
        <v>0.1704014939309057</v>
      </c>
      <c r="F84" s="19">
        <v>0</v>
      </c>
      <c r="G84" s="19">
        <v>0</v>
      </c>
      <c r="H84" s="20">
        <f t="shared" si="3"/>
        <v>0</v>
      </c>
      <c r="I84" s="20">
        <f t="shared" si="4"/>
        <v>0.2147058823529412</v>
      </c>
      <c r="J84" s="19">
        <f t="shared" si="5"/>
        <v>39</v>
      </c>
    </row>
    <row r="85" spans="1:10" s="27" customFormat="1" ht="12.75">
      <c r="A85" s="1">
        <v>75</v>
      </c>
      <c r="B85" s="2" t="s">
        <v>74</v>
      </c>
      <c r="C85" s="19">
        <v>2</v>
      </c>
      <c r="D85" s="19">
        <v>0</v>
      </c>
      <c r="E85" s="20">
        <f>(C85+D85)/'П 1'!C83</f>
        <v>0.07747002016342991</v>
      </c>
      <c r="F85" s="19">
        <v>1</v>
      </c>
      <c r="G85" s="19">
        <v>1</v>
      </c>
      <c r="H85" s="20">
        <f t="shared" si="3"/>
        <v>1</v>
      </c>
      <c r="I85" s="20">
        <f t="shared" si="4"/>
        <v>0.020142205242491776</v>
      </c>
      <c r="J85" s="19">
        <f t="shared" si="5"/>
        <v>80</v>
      </c>
    </row>
    <row r="86" spans="1:10" ht="12.75">
      <c r="A86" s="1">
        <v>76</v>
      </c>
      <c r="B86" s="2" t="s">
        <v>75</v>
      </c>
      <c r="C86" s="19">
        <v>10</v>
      </c>
      <c r="D86" s="19">
        <v>4</v>
      </c>
      <c r="E86" s="20">
        <f>(C86+D86)/'П 1'!C84</f>
        <v>0.27450980392156865</v>
      </c>
      <c r="F86" s="19">
        <v>3</v>
      </c>
      <c r="G86" s="19">
        <v>1</v>
      </c>
      <c r="H86" s="20">
        <f t="shared" si="3"/>
        <v>0.3333333333333333</v>
      </c>
      <c r="I86" s="20">
        <f t="shared" si="4"/>
        <v>0.2543790849673203</v>
      </c>
      <c r="J86" s="19">
        <f t="shared" si="5"/>
        <v>33</v>
      </c>
    </row>
    <row r="87" spans="1:10" s="27" customFormat="1" ht="12.75">
      <c r="A87" s="1">
        <v>77</v>
      </c>
      <c r="B87" s="2" t="s">
        <v>76</v>
      </c>
      <c r="C87" s="19">
        <v>1</v>
      </c>
      <c r="D87" s="19">
        <v>0</v>
      </c>
      <c r="E87" s="20">
        <f>(C87+D87)/'П 1'!C85</f>
        <v>0.08333333333333333</v>
      </c>
      <c r="F87" s="19">
        <v>0</v>
      </c>
      <c r="G87" s="19">
        <v>0</v>
      </c>
      <c r="H87" s="20">
        <f t="shared" si="3"/>
        <v>0</v>
      </c>
      <c r="I87" s="20">
        <f t="shared" si="4"/>
        <v>0.105</v>
      </c>
      <c r="J87" s="19">
        <f t="shared" si="5"/>
        <v>64</v>
      </c>
    </row>
    <row r="88" spans="1:10" ht="12.75">
      <c r="A88" s="1">
        <v>78</v>
      </c>
      <c r="B88" s="2" t="s">
        <v>77</v>
      </c>
      <c r="C88" s="19">
        <v>5</v>
      </c>
      <c r="D88" s="19">
        <v>1</v>
      </c>
      <c r="E88" s="20">
        <f>(C88+D88)/'П 1'!C86</f>
        <v>0.25</v>
      </c>
      <c r="F88" s="19">
        <v>5</v>
      </c>
      <c r="G88" s="19">
        <v>0</v>
      </c>
      <c r="H88" s="20">
        <f t="shared" si="3"/>
        <v>0</v>
      </c>
      <c r="I88" s="20">
        <f t="shared" si="4"/>
        <v>0.315</v>
      </c>
      <c r="J88" s="19">
        <f t="shared" si="5"/>
        <v>22</v>
      </c>
    </row>
    <row r="89" spans="1:10" s="27" customFormat="1" ht="12.75">
      <c r="A89" s="1">
        <v>79</v>
      </c>
      <c r="B89" s="2" t="s">
        <v>78</v>
      </c>
      <c r="C89" s="19"/>
      <c r="D89" s="19">
        <v>0</v>
      </c>
      <c r="E89" s="20">
        <f>(C89+D89)/'П 1'!C87</f>
        <v>0</v>
      </c>
      <c r="F89" s="19">
        <v>0</v>
      </c>
      <c r="G89" s="19">
        <v>0</v>
      </c>
      <c r="H89" s="20">
        <f t="shared" si="3"/>
        <v>0</v>
      </c>
      <c r="I89" s="20">
        <f t="shared" si="4"/>
        <v>0</v>
      </c>
      <c r="J89" s="19">
        <f t="shared" si="5"/>
        <v>82</v>
      </c>
    </row>
    <row r="90" spans="1:10" ht="12.75">
      <c r="A90" s="1">
        <v>80</v>
      </c>
      <c r="B90" s="2" t="s">
        <v>79</v>
      </c>
      <c r="C90" s="19">
        <v>4</v>
      </c>
      <c r="D90" s="19">
        <v>0</v>
      </c>
      <c r="E90" s="20">
        <f>(C90+D90)/'П 1'!C88</f>
        <v>0.14271749755620725</v>
      </c>
      <c r="F90" s="19">
        <v>0</v>
      </c>
      <c r="G90" s="19">
        <v>0</v>
      </c>
      <c r="H90" s="20">
        <f t="shared" si="3"/>
        <v>0</v>
      </c>
      <c r="I90" s="20">
        <f t="shared" si="4"/>
        <v>0.17982404692082113</v>
      </c>
      <c r="J90" s="19">
        <f t="shared" si="5"/>
        <v>45</v>
      </c>
    </row>
    <row r="91" spans="1:10" s="27" customFormat="1" ht="12.75">
      <c r="A91" s="1">
        <v>81</v>
      </c>
      <c r="B91" s="2" t="s">
        <v>80</v>
      </c>
      <c r="C91" s="19">
        <v>1</v>
      </c>
      <c r="D91" s="19">
        <v>0</v>
      </c>
      <c r="E91" s="20">
        <f>(C91+D91)/'П 1'!C89</f>
        <v>0.05351906158357772</v>
      </c>
      <c r="F91" s="19">
        <v>1</v>
      </c>
      <c r="G91" s="19">
        <v>0</v>
      </c>
      <c r="H91" s="20">
        <f t="shared" si="3"/>
        <v>0</v>
      </c>
      <c r="I91" s="20">
        <f t="shared" si="4"/>
        <v>0.06743401759530793</v>
      </c>
      <c r="J91" s="19">
        <f t="shared" si="5"/>
        <v>72</v>
      </c>
    </row>
    <row r="92" spans="1:10" s="27" customFormat="1" ht="12.75">
      <c r="A92" s="1">
        <v>82</v>
      </c>
      <c r="B92" s="2" t="s">
        <v>81</v>
      </c>
      <c r="C92" s="19">
        <v>9</v>
      </c>
      <c r="D92" s="19">
        <v>0</v>
      </c>
      <c r="E92" s="20">
        <f>(C92+D92)/'П 1'!C90</f>
        <v>0.28125</v>
      </c>
      <c r="F92" s="19">
        <v>4</v>
      </c>
      <c r="G92" s="19">
        <v>1</v>
      </c>
      <c r="H92" s="20">
        <f t="shared" si="3"/>
        <v>0.25</v>
      </c>
      <c r="I92" s="20">
        <f t="shared" si="4"/>
        <v>0.2840625</v>
      </c>
      <c r="J92" s="19">
        <f t="shared" si="5"/>
        <v>29</v>
      </c>
    </row>
  </sheetData>
  <sheetProtection/>
  <mergeCells count="1">
    <mergeCell ref="B3:O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Новый руководитель</cp:lastModifiedBy>
  <cp:lastPrinted>2011-02-15T10:15:39Z</cp:lastPrinted>
  <dcterms:created xsi:type="dcterms:W3CDTF">1996-10-08T23:32:33Z</dcterms:created>
  <dcterms:modified xsi:type="dcterms:W3CDTF">2011-11-29T10:24:38Z</dcterms:modified>
  <cp:category/>
  <cp:version/>
  <cp:contentType/>
  <cp:contentStatus/>
</cp:coreProperties>
</file>